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firstSheet="2" activeTab="5"/>
  </bookViews>
  <sheets>
    <sheet name="мукова" sheetId="1" r:id="rId1"/>
    <sheet name="Чадвали чамбастии 1" sheetId="2" r:id="rId2"/>
    <sheet name="Чавали чамбастии 2" sheetId="3" r:id="rId3"/>
    <sheet name="Чадвали чамбастии 3" sheetId="4" r:id="rId4"/>
    <sheet name="Чадвали чамбастии 4" sheetId="5" r:id="rId5"/>
    <sheet name="Чадвали чамбастии 5" sheetId="6" r:id="rId6"/>
    <sheet name="Лист1" sheetId="7" r:id="rId7"/>
    <sheet name="Лист2" sheetId="8" r:id="rId8"/>
    <sheet name="Лист3" sheetId="9" r:id="rId9"/>
  </sheets>
  <externalReferences>
    <externalReference r:id="rId12"/>
  </externalReferences>
  <definedNames>
    <definedName name="В3">'[1]Лист1'!#REF!</definedName>
    <definedName name="_xlnm.Print_Titles" localSheetId="2">'Чавали чамбастии 2'!$A:$H,'Чавали чамбастии 2'!$1:$5</definedName>
    <definedName name="_xlnm.Print_Titles" localSheetId="3">'Чадвали чамбастии 3'!$A:$X,'Чадвали чамбастии 3'!$1:$4</definedName>
    <definedName name="_xlnm.Print_Titles" localSheetId="5">'Чадвали чамбастии 5'!$1:$1</definedName>
    <definedName name="_xlnm.Print_Area" localSheetId="2">'Чавали чамбастии 2'!$A$1:$I$278</definedName>
    <definedName name="_xlnm.Print_Area" localSheetId="3">'Чадвали чамбастии 3'!$A$1:$X$155</definedName>
    <definedName name="_xlnm.Print_Area" localSheetId="4">'Чадвали чамбастии 4'!$A$1:$F$95</definedName>
    <definedName name="_xlnm.Print_Area" localSheetId="5">'Чадвали чамбастии 5'!$A$1:$F$190</definedName>
  </definedNames>
  <calcPr fullCalcOnLoad="1"/>
</workbook>
</file>

<file path=xl/sharedStrings.xml><?xml version="1.0" encoding="utf-8"?>
<sst xmlns="http://schemas.openxmlformats.org/spreadsheetml/2006/main" count="1522" uniqueCount="631">
  <si>
    <t xml:space="preserve">    </t>
  </si>
  <si>
    <t>%</t>
  </si>
  <si>
    <t>Энергетика</t>
  </si>
  <si>
    <t xml:space="preserve">Маориф </t>
  </si>
  <si>
    <t>№</t>
  </si>
  <si>
    <t>Бонки Осиёгии Рушд</t>
  </si>
  <si>
    <t>Грант</t>
  </si>
  <si>
    <t>Бонки Исломии Рушд</t>
  </si>
  <si>
    <t xml:space="preserve">Хукумати Швейтсария </t>
  </si>
  <si>
    <t>Фонди ОПЕК</t>
  </si>
  <si>
    <t>Кредит</t>
  </si>
  <si>
    <t>КФАЭР</t>
  </si>
  <si>
    <t>Фонд ОПЕК</t>
  </si>
  <si>
    <t xml:space="preserve">Саудовский  Фонд Развития      </t>
  </si>
  <si>
    <t>Вкл ПРТ</t>
  </si>
  <si>
    <t>Маориф</t>
  </si>
  <si>
    <t>Код</t>
  </si>
  <si>
    <t>Сармояхои беруна</t>
  </si>
  <si>
    <t xml:space="preserve">Сарчашмаи </t>
  </si>
  <si>
    <t>амалкунанда</t>
  </si>
  <si>
    <t>AGR 01</t>
  </si>
  <si>
    <t>AGR 03</t>
  </si>
  <si>
    <t>AGR 04</t>
  </si>
  <si>
    <t>AGR 05</t>
  </si>
  <si>
    <t>Муайян нашудааст.</t>
  </si>
  <si>
    <t>IRW 01</t>
  </si>
  <si>
    <t>IRW 02</t>
  </si>
  <si>
    <t>IRW 03</t>
  </si>
  <si>
    <t>IRW 05</t>
  </si>
  <si>
    <t>IRW 06</t>
  </si>
  <si>
    <t>WSS 02</t>
  </si>
  <si>
    <t>WSS 03</t>
  </si>
  <si>
    <t>WSS 04</t>
  </si>
  <si>
    <t>WSS 05</t>
  </si>
  <si>
    <t>TRA 02</t>
  </si>
  <si>
    <t>TRA 04</t>
  </si>
  <si>
    <t>TRA 05</t>
  </si>
  <si>
    <t>TRA 06</t>
  </si>
  <si>
    <t>TRA 08</t>
  </si>
  <si>
    <t>TRA 09</t>
  </si>
  <si>
    <t>TRA 10</t>
  </si>
  <si>
    <t>EDU 01</t>
  </si>
  <si>
    <t>EDU 04</t>
  </si>
  <si>
    <t>EDU 05</t>
  </si>
  <si>
    <t>EDU 06</t>
  </si>
  <si>
    <t>EDU 07</t>
  </si>
  <si>
    <t>EDU 08</t>
  </si>
  <si>
    <t>HEA 02</t>
  </si>
  <si>
    <t>HEA 06</t>
  </si>
  <si>
    <t>не определен</t>
  </si>
  <si>
    <t>MUL 01</t>
  </si>
  <si>
    <t>Донор</t>
  </si>
  <si>
    <t xml:space="preserve">нав </t>
  </si>
  <si>
    <t xml:space="preserve">Энергетика </t>
  </si>
  <si>
    <t>Дохили</t>
  </si>
  <si>
    <t>Беруна</t>
  </si>
  <si>
    <t>ECO 01</t>
  </si>
  <si>
    <t>Энергетика/газтаъминкуни</t>
  </si>
  <si>
    <t>Бонки Олмонии Рушд</t>
  </si>
  <si>
    <t xml:space="preserve">Фонди байналмилалии рушд </t>
  </si>
  <si>
    <t>IRW 07</t>
  </si>
  <si>
    <t>IRW 09</t>
  </si>
  <si>
    <t>Фонди Саудии Рушд</t>
  </si>
  <si>
    <t>Бонки Исломии Рушд ва Фонди СДСН</t>
  </si>
  <si>
    <t>Бонки Осиегии Рушд</t>
  </si>
  <si>
    <t>ENE 03</t>
  </si>
  <si>
    <t>ENE 04</t>
  </si>
  <si>
    <t>Коркарди пахта ва рушди бозор</t>
  </si>
  <si>
    <t xml:space="preserve">Фонди Экологии Глобали </t>
  </si>
  <si>
    <t xml:space="preserve">Экология </t>
  </si>
  <si>
    <t>DFID (Британия Кабир)</t>
  </si>
  <si>
    <t>Эксимбонки Хитой</t>
  </si>
  <si>
    <t>Сохтмони НБО-и хурди «Тахти алиф»</t>
  </si>
  <si>
    <t>Муайян нашудааст</t>
  </si>
  <si>
    <t>Назорати зукоми парранда</t>
  </si>
  <si>
    <t>AGR 02</t>
  </si>
  <si>
    <t>IRW 04</t>
  </si>
  <si>
    <t>IRW 08</t>
  </si>
  <si>
    <t>ENE 08</t>
  </si>
  <si>
    <t>ENE 09</t>
  </si>
  <si>
    <t>ENE 10</t>
  </si>
  <si>
    <t>ENE 11</t>
  </si>
  <si>
    <t>ENE 12</t>
  </si>
  <si>
    <t>TRA 12</t>
  </si>
  <si>
    <t>EDU 03</t>
  </si>
  <si>
    <t>HEA 01</t>
  </si>
  <si>
    <t>HEA 03</t>
  </si>
  <si>
    <t>HEA 04</t>
  </si>
  <si>
    <t>HEA 05</t>
  </si>
  <si>
    <t xml:space="preserve">      Грант </t>
  </si>
  <si>
    <t>н.Нуробод</t>
  </si>
  <si>
    <t>н.Тавилдара</t>
  </si>
  <si>
    <t>н.Рашт</t>
  </si>
  <si>
    <t>н.Файзобод</t>
  </si>
  <si>
    <t>н.Варзоб</t>
  </si>
  <si>
    <t>ш.Душанбе</t>
  </si>
  <si>
    <t>ВМКБ</t>
  </si>
  <si>
    <t>Вилояти Хатлон</t>
  </si>
  <si>
    <t>Саридораи геология</t>
  </si>
  <si>
    <t>Кумитаи андоз</t>
  </si>
  <si>
    <t>Кумитаи телевизион ва радио</t>
  </si>
  <si>
    <t>Вазорати энергетика ва саноат</t>
  </si>
  <si>
    <t>Вазорати маориф</t>
  </si>
  <si>
    <t>Вазорати адлия</t>
  </si>
  <si>
    <t>Вазорати мудофиа</t>
  </si>
  <si>
    <t>Вазорати молия</t>
  </si>
  <si>
    <t>ш.Турсунзода</t>
  </si>
  <si>
    <t>Фонди ОПЭК</t>
  </si>
  <si>
    <t xml:space="preserve"> 2009с</t>
  </si>
  <si>
    <t>Экология</t>
  </si>
  <si>
    <t>Баитмомрасонии сохтмони иншооти софкунандаи Варзоб</t>
  </si>
  <si>
    <t xml:space="preserve">Сохтмони НБО-и хурди «Лолаги-2» </t>
  </si>
  <si>
    <t>Сохтмони НБО-и "Нуробод -1" (350 МВт)</t>
  </si>
  <si>
    <t>Сохтмони НБО-и "Нуробод -2" (200 МВт)</t>
  </si>
  <si>
    <t>Сохтмони НБО-и "Шуроб" (850 МВт)</t>
  </si>
  <si>
    <t xml:space="preserve">Сохтмони НБХ-и "Шуроб" (Исфара) (300МВт) бо ХИБ- 220 кВ Шуроб - Хучанд (74км) </t>
  </si>
  <si>
    <t>Сохтмони НОБ-и "Оббурдон" (140 МВт)</t>
  </si>
  <si>
    <t>Наклиёт</t>
  </si>
  <si>
    <t>Бонки Исломии Рушд (ба охир мерасад)</t>
  </si>
  <si>
    <t xml:space="preserve">Бонки Осиёгии Рушд </t>
  </si>
  <si>
    <t xml:space="preserve">Сохтмони НБО-и "Дупула" (90 МВт) </t>
  </si>
  <si>
    <t>ENE 13</t>
  </si>
  <si>
    <t>ENE 14</t>
  </si>
  <si>
    <t>ENE 15</t>
  </si>
  <si>
    <t>ENE 16</t>
  </si>
  <si>
    <t>ENE 17</t>
  </si>
  <si>
    <t>ENE 18</t>
  </si>
  <si>
    <t>ENE 19</t>
  </si>
  <si>
    <t>ENE 20</t>
  </si>
  <si>
    <t>,</t>
  </si>
  <si>
    <t>TRA 01</t>
  </si>
  <si>
    <t>TRA 03</t>
  </si>
  <si>
    <t>ECM 01</t>
  </si>
  <si>
    <t>IRW 10</t>
  </si>
  <si>
    <t>IRW 11</t>
  </si>
  <si>
    <t>IRW 12</t>
  </si>
  <si>
    <t>TRA 11</t>
  </si>
  <si>
    <t>AGR 06</t>
  </si>
  <si>
    <t>WSS 06</t>
  </si>
  <si>
    <t>ENE 01</t>
  </si>
  <si>
    <t>ENE 02</t>
  </si>
  <si>
    <t>ENE 05</t>
  </si>
  <si>
    <t>ENE 06</t>
  </si>
  <si>
    <t>ENE 07</t>
  </si>
  <si>
    <t>EDU 02</t>
  </si>
  <si>
    <t>HEA 07</t>
  </si>
  <si>
    <t>HEA 08</t>
  </si>
  <si>
    <t>Ташкил намудани шабакаи дилерии хизматрасони хоагии кишлок барои хариди техникаи кишоварз ва тачхизот,гузаронидани хизматрасонии кафолатнок</t>
  </si>
  <si>
    <t xml:space="preserve">Баркарорсозии системаи обтаъминкунии ш. Вахдат </t>
  </si>
  <si>
    <t>Баркарорсозии системаи канализатсияи ш.Истаравшан</t>
  </si>
  <si>
    <t xml:space="preserve">Баркарорсозии системаи обтаъминкунии ш. Исфара </t>
  </si>
  <si>
    <t>1 73 000,00</t>
  </si>
  <si>
    <t>Баркарорсозии рохи автомобилгарди Хоруг-Мургоб-агбаи Кульма дарминтакаи Ишкошим</t>
  </si>
  <si>
    <t>Баркарорсозии рохи автомобилгарди (канорагузари Обигарм-Нуробод) минтакаи зериобмондаи обамбори Рогун</t>
  </si>
  <si>
    <t>TRA 13</t>
  </si>
  <si>
    <t>TRA 14</t>
  </si>
  <si>
    <t>TRA 16</t>
  </si>
  <si>
    <t>TRA 17</t>
  </si>
  <si>
    <t>TRA 18</t>
  </si>
  <si>
    <t>Канорагузари китъахои 14 ва 15-17км рохи автомобилгарди Айни-МасчохиКухи</t>
  </si>
  <si>
    <t>Лоихаи  ислохот дар сохаи тандурусти (мархилаи 2)</t>
  </si>
  <si>
    <t xml:space="preserve">Лоихаи бунёд ва тачхизонидани маркази бехдошт ва солимгардони  </t>
  </si>
  <si>
    <t>Лоихаи минтакавии хати интиколи барки Точикистон-Афгонистон</t>
  </si>
  <si>
    <t>ENE 21</t>
  </si>
  <si>
    <t>БОР, ОПЕК, БИР.</t>
  </si>
  <si>
    <t>Бонки Осиёгии Рушд, Фонди глобалии экологи</t>
  </si>
  <si>
    <t>Лоихаи рушди наклиёти чамъиятии шахри Душанбе</t>
  </si>
  <si>
    <t>TRA 19</t>
  </si>
  <si>
    <t>БАТР</t>
  </si>
  <si>
    <t>TRA 15</t>
  </si>
  <si>
    <t>TRA 20</t>
  </si>
  <si>
    <t>дар соли  2010</t>
  </si>
  <si>
    <t xml:space="preserve"> </t>
  </si>
  <si>
    <t xml:space="preserve">Саридораи назорати давлатии 
бехатарии корхо дар саноат 
ва сохаи кухкори  </t>
  </si>
  <si>
    <t>Мудирияти минтакаи озоди Панч</t>
  </si>
  <si>
    <t>Мудирияти минтакаи озоди Сугд</t>
  </si>
  <si>
    <t>Таъминоти об ва канализатсия</t>
  </si>
  <si>
    <t>Сохтмони мактаби миёнаи №2 дар д. Шул (Рашт)</t>
  </si>
  <si>
    <t>AGR 07</t>
  </si>
  <si>
    <t>WSS 01</t>
  </si>
  <si>
    <t>ENE 22</t>
  </si>
  <si>
    <t>TRA 07</t>
  </si>
  <si>
    <t>HEA 09</t>
  </si>
  <si>
    <t>TRA 21</t>
  </si>
  <si>
    <t>TRA 22</t>
  </si>
  <si>
    <t>TRA 23</t>
  </si>
  <si>
    <t>TRA 24</t>
  </si>
  <si>
    <t>TRA 25</t>
  </si>
  <si>
    <t>Барқароркунии купрук дар деҳаи Хаймаҳмадии ноҳияи Файзобод</t>
  </si>
  <si>
    <t>Агентии омор</t>
  </si>
  <si>
    <t>TRA 26</t>
  </si>
  <si>
    <t>Бонки Олмонии рушд</t>
  </si>
  <si>
    <t>Бонки Осиегии рушд</t>
  </si>
  <si>
    <t>Бонки Осиёгии рушд</t>
  </si>
  <si>
    <t>(хаз. долл. ШМА)</t>
  </si>
  <si>
    <t>Фонди Байналмилалии рушд</t>
  </si>
  <si>
    <t>Бонки Исломии рушд</t>
  </si>
  <si>
    <t>Фонди Саудии рушд</t>
  </si>
  <si>
    <t>Идоракунии иқтисодиёт</t>
  </si>
  <si>
    <t>Барқарорсозии иншооти тозакунандаи н.Файзобод</t>
  </si>
  <si>
    <t>Барқарорсозии системаи канализатсияи ш. Қурғонтеппа</t>
  </si>
  <si>
    <t>Барқарорсозии системаи обтаъминкунии н. Зафаробод</t>
  </si>
  <si>
    <t>Барқарорсозии системаи канализатсияи шаҳраки Сомониен</t>
  </si>
  <si>
    <t>Барқарорсозии системаи канализатсияи ноҳияи Данғара</t>
  </si>
  <si>
    <t>Барқарорсозии системаи обтаъминкунии ш. Конибодом</t>
  </si>
  <si>
    <t>Барқарорсозии системаи обтаъминкунии чамоати Киров, н.Вахш</t>
  </si>
  <si>
    <t>Нақлиёт</t>
  </si>
  <si>
    <t>Кишоварзӣ</t>
  </si>
  <si>
    <t xml:space="preserve">Таъсис додани Маркази хизматрасонии техникаи кишоварзӣ  </t>
  </si>
  <si>
    <t>Бообтаъминкунӣ ва канализатсия</t>
  </si>
  <si>
    <t>Рушди инфраструктураи мунисипалӣ</t>
  </si>
  <si>
    <t>Сохтмони роҳи автомобилгарди Қурғонтеппа-Дустӣ</t>
  </si>
  <si>
    <t>Фонди каталитикӣ</t>
  </si>
  <si>
    <t>Сохтмони ифрасохтори аввалидараҷаи МОИ Панҷ</t>
  </si>
  <si>
    <t>Бонки Аврупоии таҷдид ва Рушд ба нақша гирифтааст</t>
  </si>
  <si>
    <t>Обтаъминкунӣ ва обёрии 100 га заминҳои лалмии хоҷагии деҳконии Мамашариф дар қитъаи Уяси минтақаи Кизили шаҳри Истаравшан</t>
  </si>
  <si>
    <t>Бонки Аврупоии таҷдид ва рушд ба нақша гирифтааст</t>
  </si>
  <si>
    <t>Бонки Аврупоии Таҷдид ва Рушд ба нақша гирифтааст</t>
  </si>
  <si>
    <t>Сохтмони НБО-и хурд дар деҳаи Сари Пули ҷамоати Нушори ноҳияи Тоҷикобод</t>
  </si>
  <si>
    <t>Паст кардани талафоти неру дар ш. Хуҷанд</t>
  </si>
  <si>
    <t>Сохтмони ХИБ 220кВ ЗИ мавҷудбудаи "Хуҷанд" то хати Л24НБО ва ЗИ-и нави "Хуҷанд" 220кВ. ХИБ дузанҷира-12км,ХИБ якзанҷира-16км. Гузаронидани хати алоқаи оптикии "ЗИ-и Хуҷанд 500-Хуҷанд 220-НБО қайроққум"</t>
  </si>
  <si>
    <t>Сохтмони ХИБ-и якзанҷираи 110кВ "Узловая-Зафаробод" (12км)</t>
  </si>
  <si>
    <t>Сохтмони купрук байни қишлоқҳои Сарипул-Зарнисор, Оби сафед ва Чашмасорони   ноҳияи Тоҷикобод</t>
  </si>
  <si>
    <t>Сохтмони мини-заводи хишти оташтобовар дар н. Балҷувон</t>
  </si>
  <si>
    <t xml:space="preserve"> Лоиҳа/соҳа</t>
  </si>
  <si>
    <t xml:space="preserve">Арзиши умумии лоиҳа </t>
  </si>
  <si>
    <t>ҳиссаи шарики маҳаллӣ</t>
  </si>
  <si>
    <t>Сармояҳои беруна</t>
  </si>
  <si>
    <t xml:space="preserve">Марҳалаи татбиқшавии лоиҳа </t>
  </si>
  <si>
    <t>Бонки ҷаҳонӣ</t>
  </si>
  <si>
    <t>Лоиҳаи мустаҳкам намудани системаи миллии омори Тоҷикистон</t>
  </si>
  <si>
    <t>Бонки ҷаҳонӣ, DFID (ба охир мерасад)</t>
  </si>
  <si>
    <t>Лоиҳаи "Фароҳам овардани имкониятҳои иҷтимоию иқтисодии ҷавонони Тоҷикистон"</t>
  </si>
  <si>
    <t>Гранти барномавӣ барои таҳия намудани чораҳои сиёси бо мақсади рушд - 4</t>
  </si>
  <si>
    <t>Лоиҳаи мукаммалгардонии идоракунии молия давлатӣ</t>
  </si>
  <si>
    <t>Бонки  ҷаҳонӣ, Комиссияи Аврупо, ҳукумати ҷопон, DFID ва ҳукумати Шветсария</t>
  </si>
  <si>
    <t>Барномаи татбиқи чораҳои сиёси-5</t>
  </si>
  <si>
    <t>Барномаи татбиқи чораҳои сиёси-6</t>
  </si>
  <si>
    <t>Гранти барномавӣ барои беҳсозии шароити инвеститсионӣ</t>
  </si>
  <si>
    <t xml:space="preserve">ҳамагӣ дар соҳа </t>
  </si>
  <si>
    <t>Лоиҳаи бақайдгири ва системаи кадастри замин баҳри тараққиёти устувори соҳаи кишоварзӣ</t>
  </si>
  <si>
    <t>Лоиҳаи "Беҳсозии сатҳи зиндагии деҳотиён дар вилояти Хатлон"</t>
  </si>
  <si>
    <t xml:space="preserve">Лоиҳаи идоракунии обхезиҳо дар якҷоягӣ бо ҷамоатҳо </t>
  </si>
  <si>
    <t>ҳукумати ҷопон</t>
  </si>
  <si>
    <t xml:space="preserve">Ташкили хоҷагии моҳипарварӣ оид ба парвариши гулмоҳии рангинкамон дар ВМКБ </t>
  </si>
  <si>
    <t>Ташхис , тавлид ва истеҳсоли ваксинаи зидди бемории вабои судмарди ҳайвонот дар ҷумҳурии Тоҷикистон</t>
  </si>
  <si>
    <t>Барномаи минтақавии идоракунии офатҳои табии-гидромет</t>
  </si>
  <si>
    <t>Лоиҳаи дуюми рушди ҷамоавии хоҷагии қишлоқ 
ва идораи обтақсимкунӣ</t>
  </si>
  <si>
    <t>Бартараф ва паст намудани окибатҳо ва идоракунии ҳудудҳои зарардида аз пестисидҳое, ки дар таркибашон ифлоскунандаҳои устувори органики доранд</t>
  </si>
  <si>
    <t>Лоиҳаи рушду баркарорсозии инфрасохтори комплекси соҳаи занбури асалпарвари дар вилояти Хатлон</t>
  </si>
  <si>
    <t xml:space="preserve"> Лоихаи  Рушди соҳаи тухмипарварии хочагии Латиф Муродови нохияи ҳисор</t>
  </si>
  <si>
    <t>Лоиҳаи рушди ҷамоатҳо бо мақсади беҳсозии дастраси ба туҳмиҳои хушсифат</t>
  </si>
  <si>
    <t xml:space="preserve">Ирригатсия ва бо обтаъминкунии деҳот </t>
  </si>
  <si>
    <t>Иваз намудани қубурҳои баландфишор дар пойгоҳи обкашии ГНС-2 ноҳияи Зафаробод</t>
  </si>
  <si>
    <t xml:space="preserve">Азхудкунии заминҳои нав дар ноҳияи Тавилдара </t>
  </si>
  <si>
    <t>Обёрӣ намудани заминҳои шаҳраки Дарбанди ноҳияи Нуробод</t>
  </si>
  <si>
    <t xml:space="preserve">Обёрӣ намудани 100га замин ва 3000 га чарогохи хочагии "Аҳмадчон",  ноҳияи ҷ.Румӣ </t>
  </si>
  <si>
    <t xml:space="preserve">Барқарорсозиву сохтмони соҳили дарьёҳои қизилсу ва Ёхсу  </t>
  </si>
  <si>
    <t>Лоиҳаи бо оби нушоки таъмин намудани аҳолии н. Мир Сайид Алии Хамадонӣ</t>
  </si>
  <si>
    <t>Лоиҳаи рушди инфраструктураи маҳаллӣ (коммуналӣ)</t>
  </si>
  <si>
    <t>Лоиҳаи обтаъминкунии ш. Душанбе мар. 2 (гранти иловагӣ)</t>
  </si>
  <si>
    <t xml:space="preserve">Барқарорсозии шабакаҳои обтаъминкунии маҳаллаи 9-и шаҳри Истаравшан  </t>
  </si>
  <si>
    <t xml:space="preserve">Барқарорсозии системаи обтаъминкунии  шаҳраки Шаҳринав   </t>
  </si>
  <si>
    <t>Обтаъминкунии ноҳияҳои марказӣ н. ҷиргатол</t>
  </si>
  <si>
    <t>Лоиҳаи идоракунии партовҳои сахти маишии ш. Хуҷанд</t>
  </si>
  <si>
    <t>Лоиҳаи идоракунии партовҳои сахти маишии шаҳрҳои ҷанубӣ Тоҷикистон</t>
  </si>
  <si>
    <t>Лоиҳаи обтаъминкунии шаҳрҳои марказии Тоҷикистон</t>
  </si>
  <si>
    <t xml:space="preserve">Лоиҳаи обтаъминкунии ш Душанбе </t>
  </si>
  <si>
    <t>Барқарорсозии системаи обтаъминкунии ш. Ваҳдат</t>
  </si>
  <si>
    <t>Идораи партовҳои доимии органикӣ</t>
  </si>
  <si>
    <t xml:space="preserve">Баркарорсозии системаи обтаъминкунии  шахраки ҳисор    </t>
  </si>
  <si>
    <t xml:space="preserve">Лоиҳаи кучондани таҷҳизоти тақсимоти
 умумии НБО-и Норак (ОРУ 500)
</t>
  </si>
  <si>
    <t xml:space="preserve">Сохтмони марҳилаи дуюми НБО-и хурди «Сурхтеппа-1» дар н. ҷалолиддини Румӣ  </t>
  </si>
  <si>
    <t xml:space="preserve">Корҳонаи истеҳсоли лампаҳои каммасраф дар ш.Исфара </t>
  </si>
  <si>
    <t>Таҷдид ва  барқарорсозии 2-то чоҳи нафткашии “Тугаланг” дар ноҳияи ҷалолиддини Румӣ</t>
  </si>
  <si>
    <t>Лоиҳаи "Сохтмони ХИБ 220 кВ "Узловая - Дилварзин" (12 км)</t>
  </si>
  <si>
    <t>Лоиҳаи "Сохтмони ХИБ 220 кВ "қайроққум-Ашт" (86 км)</t>
  </si>
  <si>
    <t xml:space="preserve">Лоиҳаи "Сохтмони ХИБ 220 кВ " ҷ. Румӣ - Геран" (82 км)  </t>
  </si>
  <si>
    <t xml:space="preserve">Лоиҳаи "Сохтмони ХИБ 110 кВ "Конибодом - Ашт" (32 км) </t>
  </si>
  <si>
    <t>Лоиҳаи "Сохтмони ХИБ 35 кВ "Заря Востока - Апрелевка" (15 км)</t>
  </si>
  <si>
    <t>Лоиҳаи "Сохтмони ХИБ 35 кВ "Зария Востока - Олтин Топкан" (15 км)</t>
  </si>
  <si>
    <t>Лоиҳаи таъҷилии кумак барои барқароркунии сектори энергетикаи Чумҳурии Тоҷикистон</t>
  </si>
  <si>
    <t>Лоиҳаи энергияи барқароршаванда</t>
  </si>
  <si>
    <t>Лоиҳаи алоқаҳои тиҷоратии минтақави дар соҳаи энергетика</t>
  </si>
  <si>
    <t xml:space="preserve">Лоиҳаи минтақавии энергетика   </t>
  </si>
  <si>
    <t>Азнавсозии НБО қайроққум (марҳилаи 1)</t>
  </si>
  <si>
    <t>Сохтмони НБО-и хурди «Куран» дар ноҳияи Шаҳринав 100 КВт</t>
  </si>
  <si>
    <t>Барқарасонии чарогоҳ ва маҳалҳои аҳолинишин</t>
  </si>
  <si>
    <t xml:space="preserve">Сохтмони НБО-и хурди «Сорво» 100 КВт дар ҷамоати Ромити шаҳри Ваҳдат </t>
  </si>
  <si>
    <t>ҳамагӣ</t>
  </si>
  <si>
    <t>Лоиҳаи ҷамоавии нигоҳдории роҳҳои деҳот</t>
  </si>
  <si>
    <t>Лоиҳаи таҷдиди роҳи автомобилгарди Дусти-Панҷи поен - 2</t>
  </si>
  <si>
    <t>Лоиҳаи минтақавии роҳҳо</t>
  </si>
  <si>
    <t>Барномаи мусоидати рушди соҳаи маориф 
ва инфраструктураи ҷамоавӣ</t>
  </si>
  <si>
    <t>Барномаи мусоидати рушди тахсилоти ибтидои 
ва инфраструктураи ҷамоавӣ (марҳилаи 2)</t>
  </si>
  <si>
    <t>Лоиҳаи таҳсил барои ҳама- Ташабуси рушди босуръат марҳилаи 3</t>
  </si>
  <si>
    <t>Сохтмони мактаб барои 240 хонанда дар қишлоқи Тошохури деҳоти ба номи А.ҳасанов</t>
  </si>
  <si>
    <t>Лоиҳаи ислоҳот дар соҳаи маориф (марҳилаи 2)</t>
  </si>
  <si>
    <t>Таъмиру азнавсозии биноҳои муассисаҳои таълимии шаҳри Норак</t>
  </si>
  <si>
    <t xml:space="preserve">Нигаҳдории тандурустӣ </t>
  </si>
  <si>
    <t>Лоиҳа оид ба тандурустии ҷамоавиву асосӣ</t>
  </si>
  <si>
    <t>ҳукумати Шветсария, 
ҳукумати Шветсия,
 Бонки ҷаҳонӣ</t>
  </si>
  <si>
    <t>Барномаи мубориза бар зиди касалии сил (марҳилаи 2)</t>
  </si>
  <si>
    <t>Сохтмон  ва таҷҳизонидани бунгоҳҳои тиббӣ  дар деҳаҳои 
Гомеш ва Шулуни шаҳри Турсунзода</t>
  </si>
  <si>
    <t xml:space="preserve">Бонки ҷаҳонӣ </t>
  </si>
  <si>
    <t xml:space="preserve">Таҷҳизонидани Маркази илмии саратоншиносии ҷумҳурии 
Тоҷикистон бо дастгоҳҳои муосири ташхисӣ </t>
  </si>
  <si>
    <t>Азнавсозии Маркази вилоятии онкологии шаҳри Хуҷанд</t>
  </si>
  <si>
    <t xml:space="preserve">Сохтмон  ва таҷҳизонидани коргохи истехсоли сузандору ва зарфхои муосири тибби ва маиши </t>
  </si>
  <si>
    <t>Таҷҳизонидани Беморхонаи марказии ноҳияи Мир Саид Алии ҳамадонӣ</t>
  </si>
  <si>
    <t xml:space="preserve"> Таъмир ва модернизатсияи Беморхонаи марказии ноҳияи Истаравшан</t>
  </si>
  <si>
    <t>Лоиҳа оиди тандурустӣ</t>
  </si>
  <si>
    <t>Ташкили сехи коркарди растиниҳои доруворӣ барои истеҳсоли дору (фитотерапия)</t>
  </si>
  <si>
    <t xml:space="preserve">Мултисектор ва соҳаҳои дигар </t>
  </si>
  <si>
    <t>Иншоотҳои соҳилмустаҳкамкунӣ дар дарёи Хонақо, 
мавзеи Мавлонҷари поении ноҳияи ҳисор</t>
  </si>
  <si>
    <t>Тайёр намудани ходимони тиб, духтурон ва ҳамшираҳои тибб вобаста ба тавонбахшии маъюбон</t>
  </si>
  <si>
    <t>Маърифати соҳибкории бонувони навовар</t>
  </si>
  <si>
    <t>Таҷҳизоти равшандиҳи ва садопахшкунии саҳнавӣ барои барои театри давлатии академии опера ва балети ба номи С.Айнӣ</t>
  </si>
  <si>
    <t>Такмили хизматрасонии китобдорию иттилоотии муштариён дар Китобхонаи миллии ҷумҳурии Тоҷикистон</t>
  </si>
  <si>
    <t>Фароҳам овардани ҷойҳои корӣ барои занони деҳот тавассути кредит</t>
  </si>
  <si>
    <t>Таҷдид ва таҷҳизонидани корхонаи  масолеҳи пластики-соҳтмонӣ ва қубурҳои металлопластикӣ</t>
  </si>
  <si>
    <t xml:space="preserve">Таҷдиди хатҳои радиорелегии дохили ҷумҳуриявӣ </t>
  </si>
  <si>
    <t>Ташкил намудани системаи мобилии радифӣ барои пахши мустақими гузоришҳои  чорабиниҳои давлатӣ аз тамоми минтақаҳои ҷаҳон.</t>
  </si>
  <si>
    <t>Сохтмони биноҳои бойгониҳои ҳуҷҷатҳои оид ба ҳайати шахсӣ</t>
  </si>
  <si>
    <t>Лоиҳаи хоҷагии парвариши тухмии хушсифати гулмоҳии маҳалли ва оилаҳои нави занбури асал дар ҷ .Ромити ш.Ваҳдат</t>
  </si>
  <si>
    <t>Лоиҳаи бунёд ва муҷ аҳазгардонии корхонаҳои маҳсулоти гигиении истифодаи якдафъаинаи умум</t>
  </si>
  <si>
    <t>Рушди маҳоратҳои муҳим барои муҳоҷирон</t>
  </si>
  <si>
    <t>Бонки ҷаҳонӣ ва Комиссияи Аврупо</t>
  </si>
  <si>
    <t>Бунёди маркази ҷавонони шаҳри Норак</t>
  </si>
  <si>
    <t>Соҳа / Лоиҳа</t>
  </si>
  <si>
    <t>Миқдори лоиҳаҳо</t>
  </si>
  <si>
    <t>Арзиши умумии лоиҳаҳо</t>
  </si>
  <si>
    <t>Лоиҳаи кӯмаки техники ҷиҳати дастгирии татбиқи стратегияи ислоҳоти системаи идораи давлатӣ</t>
  </si>
  <si>
    <t>Кӯмаки техникӣ барои чораҳои ҳифзи иҷтимоӣ</t>
  </si>
  <si>
    <t>Рушди соҳаи тухмипарварии хочагии Мир Сайид Алии Хамадонии шахри Кӯлоб</t>
  </si>
  <si>
    <t xml:space="preserve">Корҳои соҳилмустаҳкамкунии соҳили чапи дарьёи Вахш дар минтақаи деҳаи Дӯстии ноҳияи Бохтари вилояти Хатлон   </t>
  </si>
  <si>
    <t xml:space="preserve">Бо оби нӯшокӣ таъмин намудани аҳолии деҳаи Мортеппаи н.ҳисор </t>
  </si>
  <si>
    <t xml:space="preserve">Бо оби нӯшокӣ таъмин намудани аҳолии деҳаи Чуқураки Болои ноҳияи ҳисор  </t>
  </si>
  <si>
    <t xml:space="preserve">Бо оби нӯшокӣ таъмин намудани аҳолии деҳаи Булбулчашма </t>
  </si>
  <si>
    <t>Лоиҳаи   гузаронидани хати оби нӯшокии шаҳраки «Навбунёд»-и н.Файзобод</t>
  </si>
  <si>
    <t xml:space="preserve">Баркарорсозии системаи канализатсияи ш.Кӯлоб </t>
  </si>
  <si>
    <t xml:space="preserve">Сохтмони   НБО-и хурди « Тӯтак-1» дар н.Рашт    </t>
  </si>
  <si>
    <t>Лоиҳаи таъминоти дастрасии дарозмӯҳлат ба деҳоти ҷудогона</t>
  </si>
  <si>
    <t>Барарорсозии пулҳо дар минтқаи Кӯлоби вилояти Хатлон</t>
  </si>
  <si>
    <t>Лоиҳа оид ба муҳофизати модар ва кӯдак дар вилояти Хатлон</t>
  </si>
  <si>
    <t>Таҷдид ва муҷаҳҳазонидани Беморхонаи клиникии ҷарроҳии кӯдаконаи Раёсати тандурустии мақомоти иҷроияи маҳаллии ҳокимияти давлатии ш.Душанбе</t>
  </si>
  <si>
    <t>Ташкил намудани кӯмаки аввалияи тиббию санитарӣ ба аҳолии ноҳияи Мастчоҳ</t>
  </si>
  <si>
    <t xml:space="preserve">Ташкили лабараторияи биохимики дар Пажӯишгоҳи ташхис ва барқарорсозии қобилияти маъюбон  </t>
  </si>
  <si>
    <t>Баланд бардоштани дараҷаи рушд ва такмили техникии истеҳсол, баҳисобгирӣ ва сарфи захираҳои сӯзишворию энергетикии ҷумҳурӣ, инчунин таъмини кафолати сифат ва бехатарии маҳсулоти хӯрокворӣ ва кишоварзии  ватанӣ ва воридшаванда</t>
  </si>
  <si>
    <t>ҳамагӣ Барномаи грантҳо ва кӯмаки техникӣ</t>
  </si>
  <si>
    <t>Сохтори Барномаи грантҳо ва кӯмаки техникӣ барои солҳои 2011-2013 аз рӯи соҳаҳо</t>
  </si>
  <si>
    <t>ҳамагӣ аз рӯи Барномаи грантҳо ва кӯмаки техникӣ</t>
  </si>
  <si>
    <t>Чорабиниҳои аввалиндараҷаи лоиҳави-сохтмонӣ оид ба азхудкунии минтақаҳои МОИ Суғд</t>
  </si>
  <si>
    <t>Рушди соҳаи қутоспарварӣ дар хоҷагии деҳқонии «Хайр»-и ҷамоати Навобод, ноҳияи Шуғнон, Вилояти Мухтори Куҳистони Бадахшон</t>
  </si>
  <si>
    <t>Обёрии заминҳои хаҷагии деҳқонӣ дар базаи обанбори Утқонсойи ноҳияи Бобоҷон ғафуров</t>
  </si>
  <si>
    <t>Лоиҳаи таъҷилии таъминоти бехатарии озуқаворӣ ва воридоти маҳсулоти тухми (маблағгузории иловагӣ, грант)</t>
  </si>
  <si>
    <t xml:space="preserve">Лоиҳаи рушди соҳаи боғу токпарварӣ  </t>
  </si>
  <si>
    <t>Идоракунии захираҳои обии водии Фарғона</t>
  </si>
  <si>
    <t>Барқарорсозии системаҳои обтаъминкунии шаҳру ноҳияҳои шимоли ҷумҳурӣ ва ш.Хоруғи ВМКБ</t>
  </si>
  <si>
    <t>Сохтмони НБО-и хурди «ҷавонӣ» дар шаҳраки Оби Гарм, шаҳри Роғун 170 КВт</t>
  </si>
  <si>
    <t>Сохтмони НБО-и «Чартем» бо иқтидори 10000 кВт дар дарёи ғунд</t>
  </si>
  <si>
    <t xml:space="preserve">Маблағгузории иловагӣ барои лоиҳаи кӯмаки фавқулода 
барои баркароркунии соҳаи энергетика  </t>
  </si>
  <si>
    <t>Лоиҳаи сохтмони роҳи автомобилгарди Душанбе
 сарҳади қирғизистон (марҳилаи 3)</t>
  </si>
  <si>
    <t>Канорагузории қитъаҳои лағжиш дар 14, 15 ва 17 км роҳи автомобилгарди Айни – Мастчоҳи Кӯҳӣ</t>
  </si>
  <si>
    <t>Сохтмони мактаби миёнаи №39 дар мавзеи Крупская, ҷамоати ғарав, ш.Турсунзода</t>
  </si>
  <si>
    <t>Лоиҳаи модернизатсияи соҳаи маориф  (маблағгузории иловагӣ)</t>
  </si>
  <si>
    <t>Сохтмони беморхона барои 100- кат дар маркази шаҳри Роғун</t>
  </si>
  <si>
    <t xml:space="preserve">Фабрикаи нави паррандапарварӣ оид ба парвариши мурғи зотӣ дар н.Файзобод   </t>
  </si>
  <si>
    <t xml:space="preserve">Лоиҳаи дастрасӣ барои маблағгузорӣ </t>
  </si>
  <si>
    <t>Лоиҳаи таъмини шуғли аҳоли барои устувории хочагии қишлоқ 
ва идоракунии захирахои оби</t>
  </si>
  <si>
    <t>Манбаъҳои маблағгузор</t>
  </si>
  <si>
    <t>н.ҷиргатол</t>
  </si>
  <si>
    <t>Соҳа</t>
  </si>
  <si>
    <t>Лоиҳаҳои амалкунандаи БДИ</t>
  </si>
  <si>
    <t xml:space="preserve">Лоиҳаҳои нави БДИ </t>
  </si>
  <si>
    <t>(ҳаз. долл. ШМА)</t>
  </si>
  <si>
    <t>Ирригатсия ва бо обтаъминкунии деҳот</t>
  </si>
  <si>
    <t>ҳазор доллари ШМА</t>
  </si>
  <si>
    <t>Лоиҳа</t>
  </si>
  <si>
    <t>Арзиши умумии лоиҳа</t>
  </si>
  <si>
    <t>Аз аввали татбики лоиҳа</t>
  </si>
  <si>
    <t>Лоиҳаи Идоракунии партовҳои сахти маишии ш. Душанбе</t>
  </si>
  <si>
    <t xml:space="preserve">Лоиҳаи инкишофи истеҳсолоти кишоварзии маҳалли ва идораи ҳавзаю дарьёҳо </t>
  </si>
  <si>
    <t>Лоиҳаи рушди деҳот</t>
  </si>
  <si>
    <t>Ирригатсия ва обтаъминкунии деҳот</t>
  </si>
  <si>
    <t>Лоиҳаи обтаъминкунии шаҳри Душанбе</t>
  </si>
  <si>
    <t xml:space="preserve">ҳукумати Швейтсария </t>
  </si>
  <si>
    <t xml:space="preserve">Сохтмони  НОБ-ҳои хурд </t>
  </si>
  <si>
    <t xml:space="preserve">Азнавсозии роҳи автомобилгарди Душанбе-Чанак </t>
  </si>
  <si>
    <t>Лоиҳаи сохтмони купруки к. Янголики н.Рашт</t>
  </si>
  <si>
    <t>ҳукумати Эрон</t>
  </si>
  <si>
    <t>Лоиҳаи "Сохтмони терминали аэропорти байналмилали дар ш. Душанбе"</t>
  </si>
  <si>
    <t>ҳукумати Фаронса</t>
  </si>
  <si>
    <t>Лоиҳаи таҳсил барои ҳама-Ташабуси рушди босуръат марҳилаи 1-2</t>
  </si>
  <si>
    <t>Лоиҳаи таҳсил барои ҳама-Ташабуси рушди босуръат марҳилаи 2</t>
  </si>
  <si>
    <t xml:space="preserve">ҳукумати Шветсия </t>
  </si>
  <si>
    <t>(ҳаз. долл.ШМА )</t>
  </si>
  <si>
    <t>Арзиши умумии соҳа</t>
  </si>
  <si>
    <t xml:space="preserve">Ирригатсия ва обтаъминкунии деҳот </t>
  </si>
  <si>
    <t xml:space="preserve">лоиҳаҳои нав </t>
  </si>
  <si>
    <t>Барномаи рушди идоракуни ва такмили маъмурикунонии андозҳо</t>
  </si>
  <si>
    <t>Лоиҳаи "Рушди деҳот"</t>
  </si>
  <si>
    <t>Лоиҳаи идоракунии хавфи обхези дар вилояти Хатлон</t>
  </si>
  <si>
    <t>Лоиҳаи обтаъминкунии ш. Душанбе БИР</t>
  </si>
  <si>
    <t>Идоракунии партовҳои дурушт дар ш. Душанбе</t>
  </si>
  <si>
    <t>Лоиҳаи "Сохтмони НОБ-и Зарафшон" (150 мВт)</t>
  </si>
  <si>
    <t>Лоиҳаи "Сохтмони МБГ-и "Душанбе -2" (270 мВт)</t>
  </si>
  <si>
    <t>Лоиҳаи "Сохтмони НБО-и "Фондарё" (300 МВт)</t>
  </si>
  <si>
    <t>Лоиҳаи "Сохтмони ХИБ 220 кВ "Сангтуда - Душанбе" (226 км) бо ОРУ-500 Сангтуда</t>
  </si>
  <si>
    <t>Лоиҳаи "Сохтмони ХИБ  дар доираи лоихаи CASA-1000 (750 км)</t>
  </si>
  <si>
    <t>Лоиҳаи "Сохтмони терминали аэропорти байналмиллалии  ш.Душанбе</t>
  </si>
  <si>
    <t>Сохтмони Рохи оҳани Душанбе - Кургонтеппа китъаи Кофарниҳон-Ёвон</t>
  </si>
  <si>
    <t>Сохтмони рохи оҳани Вахдат-Кашгар(ЧХХ)</t>
  </si>
  <si>
    <t>Сохтмони рохи оҳани Келиф-Айвач</t>
  </si>
  <si>
    <t>Сохтмони рохи оҳани  Колхозобод -Панчи Поён-Кундуз</t>
  </si>
  <si>
    <t xml:space="preserve">  Лоиаи "Тачдид ва идомаи сохтмони мактабҳои миёна" (марҳилаи 3)</t>
  </si>
  <si>
    <t>Сохтмон, таъмир ва барқарорсозии иншоотҳои нотамоми соҳаи маориф</t>
  </si>
  <si>
    <t>Сохтмони беморхонаи касалиҳои сирояткунанда дар ш. Душанбе</t>
  </si>
  <si>
    <t>Рушди соҳаи махсусгардонидашуда ба беморони гирифтори бемориҳои сар ва гардан</t>
  </si>
  <si>
    <t>Мултисектор ва секторҳои дигар</t>
  </si>
  <si>
    <t>Вазорати фарҳанг</t>
  </si>
  <si>
    <t>Вазорати мелиоратсия ва 
захираҳои об</t>
  </si>
  <si>
    <t>Кумитаи ҳифзи мухити зист</t>
  </si>
  <si>
    <t>Академия илмҳо</t>
  </si>
  <si>
    <t>Дигарҳо</t>
  </si>
  <si>
    <t>ш.Ваҳдат</t>
  </si>
  <si>
    <t>н.ҳисор</t>
  </si>
  <si>
    <t>н.Шаҳринав</t>
  </si>
  <si>
    <t>Соҳаҳо</t>
  </si>
  <si>
    <t>Фарҳанг ва варзиш</t>
  </si>
  <si>
    <t>Дигар соҳаҳо</t>
  </si>
  <si>
    <t>Манбаъҳо</t>
  </si>
  <si>
    <t xml:space="preserve">  Манбаъҳои дигар</t>
  </si>
  <si>
    <t xml:space="preserve">   Соҳа</t>
  </si>
  <si>
    <t>ҷамъ дар солҳои 2011-2013</t>
  </si>
  <si>
    <t>Ирригатсия ва таъминоти деҳот бо об</t>
  </si>
  <si>
    <t>Мултисектор ва дигар бахшҳо</t>
  </si>
  <si>
    <t xml:space="preserve">    ҶАДВАЛҲОИ ҶАМЪБАСТИИ БДИ</t>
  </si>
  <si>
    <t xml:space="preserve">Миқдори лоиҳаҳо </t>
  </si>
  <si>
    <t>Лоиҳаи минтақавии таҳкими гумрук ва рушди инфраструктура</t>
  </si>
  <si>
    <t>қарз</t>
  </si>
  <si>
    <t xml:space="preserve">Барқарорсозии сектори энергетика </t>
  </si>
  <si>
    <t>Барқарорсозии хатҳои барқ дар шаҳри Душанбе</t>
  </si>
  <si>
    <t>Сохтмони хатти барқи 500 кВ "ҷануб-Шимол"</t>
  </si>
  <si>
    <t>Сохтмони хатти барқи "Лолазор-Хатлон" 220 кВ</t>
  </si>
  <si>
    <t>Кам намудани талафоти қувваи барқ</t>
  </si>
  <si>
    <t>Лоиҳаи "Кумаки фавқулода барои соҳаи энергетика"</t>
  </si>
  <si>
    <t>Кам намудани талафоти қувваи барқ (газ)</t>
  </si>
  <si>
    <t>Лоиҳаи "Кумаки фавқулода барои соҳаи энергетика" (газ)</t>
  </si>
  <si>
    <t>Лоиҳаи сохтмони нақби автомобилгарди "Истиқлол"</t>
  </si>
  <si>
    <t>Аз аввали татбиқи лоиҳаҳо</t>
  </si>
  <si>
    <t>Идораи иқтисодиёт</t>
  </si>
  <si>
    <t>Бонки Исломии Рушд ба нақша гирифтааст.</t>
  </si>
  <si>
    <t>«Азхудкунии заминҳои нав дар мавзеи «қарадум»- марҳилаи якум ноҳияи қумсангир»</t>
  </si>
  <si>
    <t>«Азхудкунии заминҳои нав дар мавзеи «қарадум»- марҳилаи дуюм ноҳияи қумсангир»</t>
  </si>
  <si>
    <t>Таъминоти иловагии оби наҳри СФК дар пойгоҳи обкашии «Чумчуқ-ҷар»</t>
  </si>
  <si>
    <t>Экология\ҳодсаҳои фавқулода</t>
  </si>
  <si>
    <t xml:space="preserve">Баркарорсозии ва тачдиди НБО-и "қайроққум" </t>
  </si>
  <si>
    <t xml:space="preserve">Нақлиёт </t>
  </si>
  <si>
    <t>Барқарорсозии роҳи Душанбе - Чанак</t>
  </si>
  <si>
    <t>Сохтмони роҳи мошингард дар минтақаи Шаҳон -Зиғар, марҳилаи III</t>
  </si>
  <si>
    <t>Барқарорсозии роҳи автомобилгарди Лаби ҷар - Тавилдара - Калаи Хумб</t>
  </si>
  <si>
    <t>Вазорати рушди иқтисод ва савдо</t>
  </si>
  <si>
    <t>Вазорати нақлиёт ва коммуникатсия</t>
  </si>
  <si>
    <t xml:space="preserve">       қарз </t>
  </si>
  <si>
    <t xml:space="preserve">Замимаи 2 
ба Барномаи давлатии инвеститсионӣ, грантҳо ва сохтмони асосӣ  
барои солҳои 2011-2013 </t>
  </si>
  <si>
    <t>ҳамагӣ дар соҳаҳо</t>
  </si>
  <si>
    <t>Бо обтаъминкунӣ ва канализатсия</t>
  </si>
  <si>
    <t>ҳАМАГӣ</t>
  </si>
  <si>
    <t>ҳамагӣ дар соҳа</t>
  </si>
  <si>
    <t xml:space="preserve">Лоиҳаи назорати зукоми парранда ва чорабиниҳо бобати пешгирии саросарии он дар байни аҳолӣ </t>
  </si>
  <si>
    <t>Лоиҳаи бақайдгири ва системаи кадастри замин баҳри тараққиети устувори соҳаи кишоварзӣ</t>
  </si>
  <si>
    <t>Лоиҳаи барқарорсозии соҳаи пахтакорӣ</t>
  </si>
  <si>
    <t>Лоиҳаи рушди устувори соҳаи пахтакорӣ</t>
  </si>
  <si>
    <t>Фонди қувейтии рушди иқтисодӣ</t>
  </si>
  <si>
    <t>Лоиҳаи барқарорсозии системаи ирригатсионӣ</t>
  </si>
  <si>
    <t>Лоиҳаи барқарорсозии кишоварзӣ</t>
  </si>
  <si>
    <t xml:space="preserve">Лоиҳаи идоракунии хавфи обхезӣ дар вилояти Хатлон </t>
  </si>
  <si>
    <t>Обтаъминкунӣ ва системаи канализатсияи шаҳр</t>
  </si>
  <si>
    <t>Лоиҳаи бо оби нушоки таъмин намудани аҳолии н. Мир Сайид Алии ҳамадонӣ</t>
  </si>
  <si>
    <t>Лоиҳаи рушди инфраструктураи маҳаллӣ  (коммуналӣ)</t>
  </si>
  <si>
    <t>Лоиҳаи сохтмони минтақавии хати интиқоли барқи байнисистемавӣ</t>
  </si>
  <si>
    <t xml:space="preserve">Тандурустӣ </t>
  </si>
  <si>
    <t>ҳамагӣ 2011-2013</t>
  </si>
  <si>
    <t>Лоиҳаи инкишофи истеҳсолоти кишоварзии маҳаллӣ ва идораи ҳавзаю дарёҳо</t>
  </si>
  <si>
    <t>Бонки ҷаҳонӣ,Фонди глобалии экологи</t>
  </si>
  <si>
    <t xml:space="preserve">Бонки Исломии Рушд ва Фонди қувейтии 
рушди иқтисодӣ
</t>
  </si>
  <si>
    <t>Лоиҳаи барқарорсозии системаҳои ирригатсионӣ</t>
  </si>
  <si>
    <t xml:space="preserve">Барқарорсозии низомҳои ирригатсионӣ </t>
  </si>
  <si>
    <t>«Сохтмони комплекси пойгоҳи обкашӣ барои таъминоти иловагии оби БФК дар шаҳри Конибодом»</t>
  </si>
  <si>
    <t>Обтаъминкунӣ ва системаи канализатсия</t>
  </si>
  <si>
    <t>Сохтмони нақби обрав дар дарёи Вахш (НОБ-и Бойгозӣ)</t>
  </si>
  <si>
    <t>Сохтмон, таъмир ва барқарорсозии иншоотҳои муассисаҳои таҳсилоти ибтидоӣ ва миёнаи касбӣ</t>
  </si>
  <si>
    <t>Таҳия ва нашри китобҳои дарсӣ ва маводҳои талимӣ барои мактабҳои миёна</t>
  </si>
  <si>
    <t xml:space="preserve">ҳамагӣ </t>
  </si>
  <si>
    <t>(ҳаз. сомонӣ)</t>
  </si>
  <si>
    <t>Гвардияи миллӣ</t>
  </si>
  <si>
    <t>Прокуратураи генералӣ</t>
  </si>
  <si>
    <t>Вазорати корҳои дохилӣ</t>
  </si>
  <si>
    <t>Вазорати тандурустӣ</t>
  </si>
  <si>
    <t>Вазорати кишоварзӣ</t>
  </si>
  <si>
    <t xml:space="preserve">Кумитаи давлатии амнияти миллӣ </t>
  </si>
  <si>
    <t xml:space="preserve">Кумитаи ҳолатҳои фавқулодда ва мудофиаии гражданӣ </t>
  </si>
  <si>
    <t>Агентии назорати давлатии молиявӣ ва мубориза бо коррупсия</t>
  </si>
  <si>
    <t>Агентии сохтмон ва меъморӣ</t>
  </si>
  <si>
    <t xml:space="preserve">Кумитаи давлатии  заминсозӣ, геодезӣ </t>
  </si>
  <si>
    <t xml:space="preserve">Академияи илмҳои кишоварзӣ </t>
  </si>
  <si>
    <t xml:space="preserve">н.Рудакӣ </t>
  </si>
  <si>
    <t xml:space="preserve">Ирригатсия/объёрӣ </t>
  </si>
  <si>
    <t xml:space="preserve">Кишоварзӣ </t>
  </si>
  <si>
    <t xml:space="preserve">Манзилию коммуналӣ </t>
  </si>
  <si>
    <t>ҳамагӣ дар солҳои 2011-2013</t>
  </si>
  <si>
    <t>Нигаҳдории тандурустӣ</t>
  </si>
  <si>
    <t>Намуди маблағгузорӣ</t>
  </si>
  <si>
    <t>Манбаи маблағгузорӣ</t>
  </si>
  <si>
    <t>Азхудкунии маблағҳо</t>
  </si>
  <si>
    <t>Лоиҳаи обёрии заминҳои водии Данғара (марҳилаи 2)</t>
  </si>
  <si>
    <t xml:space="preserve">Лоиҳаи идоракунии захираҳои обии водии Фарғона </t>
  </si>
  <si>
    <t>Азнавсозии роҳи автомобилгарди Душанбе  -  сарҳади қирғизистон(қисми 1)</t>
  </si>
  <si>
    <t>Азнавсозии роҳи автомобилгарди Душанбе  -  сарҳади қирғизистон(қисми 2)</t>
  </si>
  <si>
    <t>Азнавсозии роҳи автомобилгарди Душанбе  -  сарҳади қирғизистон(қисми 3)</t>
  </si>
  <si>
    <t>маблағгузории беруна</t>
  </si>
  <si>
    <t>Лоиҳаи "Обёрии заминҳои водии Данғара" (марҳилаи 2)</t>
  </si>
  <si>
    <t>Обёрии заминҳои водии Данғара, марҳилаи III</t>
  </si>
  <si>
    <t>Аз худ намудани 24,4 ҳазор гектар заминҳои нав дар мавзеъҳои Мирзоравот ва Сомғари ноҳияи Мастчоҳ</t>
  </si>
  <si>
    <t xml:space="preserve">“Обёрӣ ва азхудкунии заминҳо (700га.) бо мақсади зиёд намудани масоҳати боғот ва маҳсулоти кишоварзӣ, меваю ангур дар ноҳияи Данғара”  </t>
  </si>
  <si>
    <t>Маблағгузории иловаги барои лоиҳаи энергетикии хусусии Помир</t>
  </si>
  <si>
    <t>Барқарорсозии роҳи Душанбе сарҳади қирғизистон 
(марҳилаи 3)</t>
  </si>
  <si>
    <t>Сохтмони роҳи автомобилгарди Шоҳон-Зиғар(марҳилаи 2)</t>
  </si>
  <si>
    <t>Сохтмони роҳи оҳани Душанбе – Ош - қашғар</t>
  </si>
  <si>
    <t xml:space="preserve">Барқарорсозии роҳи автомобилгарди Душанбе – қурғонтеппа – Данғара </t>
  </si>
  <si>
    <t xml:space="preserve"> Баркарор ва тачхизонидани таваллудхонаи нохияви ва шахрии вилояти Суғд </t>
  </si>
  <si>
    <t>Маблағузорӣ</t>
  </si>
  <si>
    <t>Вилояти Суғд</t>
  </si>
  <si>
    <t>ш.Роғун</t>
  </si>
  <si>
    <t>ҳачми маблағҳои асосии 
с. 2010-2012</t>
  </si>
  <si>
    <t>ҳачми маблағҳои асосии с.2011</t>
  </si>
  <si>
    <t>ҳачми маблағҳои асосии с.2012</t>
  </si>
  <si>
    <t>ҳачми маблағҳои асосии с.2013</t>
  </si>
  <si>
    <t>Маблағгузории дохилӣ</t>
  </si>
  <si>
    <t>Бонки содироту воридоти ҶХХ</t>
  </si>
  <si>
    <t>Бонки содироту 
воридоти ҶХХ</t>
  </si>
  <si>
    <t xml:space="preserve">ҷадвали ҷамъбастии 2
Татбиқи лоиҳаҳои инвеститсионӣ дар доираи Барномаи давлатии инвеститсионӣ  
 то 01.06.10                               </t>
  </si>
  <si>
    <t>% иҷроиш нисбати маблағи умумӣ</t>
  </si>
  <si>
    <t xml:space="preserve">аз он ҷумла дар моҳи майи соли 2010 </t>
  </si>
  <si>
    <t xml:space="preserve">Бонки умумиҷаҳонӣ </t>
  </si>
  <si>
    <t>ғайрибуҷетӣ</t>
  </si>
  <si>
    <t>Бонки Аврупоии таҷдид ва рушд</t>
  </si>
  <si>
    <t xml:space="preserve">ғайрибуҷетӣ </t>
  </si>
  <si>
    <t>Лоиҳаи таъҷилии таъмини амнияти озуқавори ва воридоти тухмӣ</t>
  </si>
  <si>
    <t xml:space="preserve">Бонки Умумиҷаҳонӣ </t>
  </si>
  <si>
    <t>Бонки умумиҷаҳонӣ</t>
  </si>
  <si>
    <t xml:space="preserve">Лоиҳаи идоракунии обхезӣ дар якҷояги бо ҷамоатҳо </t>
  </si>
  <si>
    <t>Лоиҳаи беҳтар намудани системаи обтаъминкунии ш. Хуҷанд</t>
  </si>
  <si>
    <t>Бонки Аврупоии Таҷдид ва Рушд</t>
  </si>
  <si>
    <t>Лоиҳаи иваз намудани таҷҳизоти тақсимотии НБО-и Норак (ОРУ-220)</t>
  </si>
  <si>
    <t>Лоиҳаи кучонидани таҷҳизоти тақсимкунандаи умумии НБО-и Норак (ОРУ-500)</t>
  </si>
  <si>
    <t>Лоиҳаи "Беҳтар намудани нигоҳдории роҳҳои Тоҷикистон"</t>
  </si>
  <si>
    <t>Бонки Аврупоии 
таҷдид ва рушд</t>
  </si>
  <si>
    <t>Таҷдиди роҳи автомобилгарди Душанбе-Чанак</t>
  </si>
  <si>
    <t>Таҷдиди роҳи автомобилгарди Душанбе-Данғара</t>
  </si>
  <si>
    <t>Барномаи мусоидати рушди соҳаи маориф ва инфраструктураи ҷамоавӣ</t>
  </si>
  <si>
    <t>Лоиҳаи таҷдиди соҳаи маориф</t>
  </si>
  <si>
    <t>Лоиҳаи сохтмони панҷ мактаби миёна ва дастрас намудани таҷҳизотҳо (марҳилаи 2)</t>
  </si>
  <si>
    <t>Лоиҳаи таҷдид ва идомаи сохтмони мактабҳои миёна  (марҳилаи 2)</t>
  </si>
  <si>
    <t>Лоиҳаи оид ба тандурустии ҷамоавиву асосӣ</t>
  </si>
  <si>
    <t>Лоиҳаи сохтмон ва муҷаҳазгардонии беморхонаи байниноҳияви ва бисьерсоҳа дар вилояти Хатлон (ш. Данғара)</t>
  </si>
  <si>
    <t>Лоиҳаи барқароркуни ва  бо таҷҳизот таъмин намудани беморхонаи муҳофизати модар ва кудак дар ш. Хуҷанд</t>
  </si>
  <si>
    <t xml:space="preserve">аз он ҷумла дар моҳи сентябри соли 2009 </t>
  </si>
  <si>
    <t>Буҷети миллӣ</t>
  </si>
  <si>
    <t>ғайри-буҷетӣ</t>
  </si>
  <si>
    <t>Лоиҳаи қарздиҳии хурд ба деҳоти Тоҷикистон</t>
  </si>
  <si>
    <t>Барқароркунии соҳаи растаниҳои равғании эфирдор ва ташкили минбаъдаи саноати атриот дар ҷумҳурии Тоҷикистон</t>
  </si>
  <si>
    <t>Лоиҳаи беҳтар намудани системаи обтаъминкунии ш. Хуҷанд(марҳилаи 2)</t>
  </si>
  <si>
    <t xml:space="preserve">Бонки Аврупоии Таҷдид ва Рушд  </t>
  </si>
  <si>
    <t>Бонки Аврупоии Таҷдид ва Рушд ба нақша гирифтааст.</t>
  </si>
  <si>
    <t>Лоиҳаи иваз намудани таҷҳизоти тақсимотии НБО-и Норак (ОРУ 220)</t>
  </si>
  <si>
    <t xml:space="preserve">Хати барқи 500 кВт Шимол - ҷануб (Хуҷанд - Датка) </t>
  </si>
  <si>
    <t>Таҷдид ва навсозии 
НБО-и “Норак”</t>
  </si>
  <si>
    <t>Таҷдид ва навсозии 
НБО-и “Сарбанд”</t>
  </si>
  <si>
    <t>Лоиҳаи "Сохтмони ХИБ 220 кВ "Хуҷанд - Айнӣ" (85 км)</t>
  </si>
  <si>
    <t>Таҷдиди роҳи автомобилгарди Душанбе-Данғара (марҳилаи 2)</t>
  </si>
  <si>
    <t>Сохтмон ва таҷдиди  роҳи автомобилгарди Данғара-Кангурт Сари Хосор-Гулдара</t>
  </si>
  <si>
    <t>Сохтмони роҳи автомобилгарди Айни-Панҷакент</t>
  </si>
  <si>
    <t>Пайвасткунии роҳи автомобилгарди Тоҷикистон – Покистон тавассути Афғонистон</t>
  </si>
  <si>
    <t>Барқароркунии роҳи автомобилгарди Бекобод – Хуҷанд-Конибодом-Исфара сарҳади қырғызстон</t>
  </si>
  <si>
    <t>Барқарорсозии роҳи автомобилгарди Гудистон-Фархор-Панҷ-Дусти</t>
  </si>
  <si>
    <t>Таҷдиди роҳи автомобилгарди қизилқалъа-Айваҷ-сарҳади Афғонистон</t>
  </si>
  <si>
    <t>Лоиҳаи сохтмони панҷ мактаби миёна ва дастрас намудани таҷҳизот (марҳилаи 2)</t>
  </si>
  <si>
    <t>Лоиҳаи "Таҷдид ва идомаи сохтмони мактабҳои миёна" (марҳилаи 2)</t>
  </si>
  <si>
    <t>Дасрас намудани таҷҳизоти таълимӣ барои муассисаҳои таҳсилоти ибтидоӣ ва миёнаи касбии ҷумҳурии Тоҷикистон</t>
  </si>
  <si>
    <t>Дастрас намудани таҷҳизоти мактабӣ</t>
  </si>
  <si>
    <t>Лоиҳаи сохтмон ва муҷаҳазгардонии беморхонаи байниноҳияви ва бисёрсоҳа дар вилояти Хатлон (шаҳраки Данғара)</t>
  </si>
  <si>
    <t>Таъсис додани хадамоти таъҷилии  эвакуатсияи тиббӣ дар ҷТ</t>
  </si>
  <si>
    <t>Таҷдид ва муҷҷаҳазгардонии Беморхонаи вилоятии ш. қурғонтеппа</t>
  </si>
  <si>
    <t>ҳаҷми маблағҳои асосии 
с. 2011-2013</t>
  </si>
  <si>
    <t>ҳаҷми маблағҳои асосии с.2011</t>
  </si>
  <si>
    <t>ҳаҷми маблағҳои асосии с.2012</t>
  </si>
  <si>
    <t>ҳаҷми маблағҳои асосии с.2013</t>
  </si>
  <si>
    <t>Агентии давлатии суғуртаи иҷтимоӣ ва нафақа</t>
  </si>
  <si>
    <t>Дирексияи сохтмони иншооти ҳукуматии Дастгоҳи иҷроияи Президенти ҷТ</t>
  </si>
  <si>
    <t>Вазорати меҳнат ва ҳифзи иҷтимоии аҳолӣ</t>
  </si>
  <si>
    <t>Кумитаи ҷавонон, варзиш ва сайёҳӣ</t>
  </si>
  <si>
    <t>КВД «Хоҷагии мазилию коммуналӣ»</t>
  </si>
  <si>
    <t xml:space="preserve">Маркази  ҳамоҳангсозии  лоиҳаҳо  оид  ба таҷдид  ва рушди  иншооти  инфраструктураи  иҷтимоӣ </t>
  </si>
  <si>
    <t xml:space="preserve">Мудирияти сохтмони иншооти хати оби нушокии ш.Хуҷанд ва нохияи Бобочон ғафуров </t>
  </si>
  <si>
    <t>Мақомотҳои иҷроияи маҳаллии ҳокимияти давлатӣ</t>
  </si>
  <si>
    <t>н.Тоҷикобод</t>
  </si>
  <si>
    <t>ҳаҷми маблағҳои асоси аз руи соҳаҳо</t>
  </si>
  <si>
    <t xml:space="preserve">ҳамаги дар ҷумҳурӣ  </t>
  </si>
  <si>
    <t>Маблағгузории хориҷӣ</t>
  </si>
  <si>
    <t xml:space="preserve">     Буҷет</t>
  </si>
  <si>
    <t>Саҳми ҲҶТ</t>
  </si>
  <si>
    <t>Лоиҳаи кӯмаки техникӣ ҷиҳати дастгирии татбиқи стратегияи ислоҳоти системаи идораи давлатӣ</t>
  </si>
  <si>
    <t>Сохтмони қисмати Шоғун - Зиғар дар роҳи Кӯлоб – қалъаи Хумб (қисми 2)</t>
  </si>
  <si>
    <t xml:space="preserve">Сохтмони роҳи Кӯлоб – қалъаи Хумб </t>
  </si>
  <si>
    <t>Сохтори Барномаи давлатии инвеститсионӣ  барои 01.06. 2010 аз рӯи соҳаҳо</t>
  </si>
  <si>
    <t>Роҳҳои тараққи додани соҳаи растанипарварии кооперативи истеҳсолии «Шоҳразми боло»-и ҷ. Чӯянгарони ш.Ваҳдат</t>
  </si>
  <si>
    <t xml:space="preserve">Рушди таъминоти оби нӯшокӣ дар  деҳаҳои вилоятҳои Хатлону Суғд ва НТҷ  </t>
  </si>
  <si>
    <t>Обёрии ирригатсионии заминҳои ш.Кӯлоб аз дарьёи Панҷ</t>
  </si>
  <si>
    <t>Беҳдошти обтаъминкунии шаҳрҳои ҷанубӣ (Кӯлоб, Қурғонтеппа ва Данғара)</t>
  </si>
  <si>
    <t xml:space="preserve">Бунёди шабакаи обтаъминкунии гурӯҳии Данғара </t>
  </si>
  <si>
    <t>Сохтмони нерӯгоҳи  барқи обии Роғун</t>
  </si>
  <si>
    <t>Сохтмони роҳи мошингарди Кӯлоб -Қалъаи-хумб</t>
  </si>
  <si>
    <t>Сохтмони қитъаи Анҷироби Поён-Шоғун дар роҳи мошингарди Кӯлоб-қалаъи-хумб</t>
  </si>
  <si>
    <t>Барқарорсозии роҳи минтақавии мошингарди Душанбе - сарҳади ӯзбекистон (Турсунзода)</t>
  </si>
  <si>
    <t>Лоиҳаи барқарорсози ва таҷҳизонидани беморхонаи муҳофизати модар ва кӯдак дар ш. Хуҷанд</t>
  </si>
  <si>
    <t>Сохтмони маркази нигоҳубини мода рва кӯдак дар вилояти Суғд</t>
  </si>
  <si>
    <t>Рушди хадамоти ҳифзи модару кӯдак дар деҳот будаи ноҳияҳои тобеъи марказ</t>
  </si>
  <si>
    <t>Таҷдиди базаи кӯҳии  лижаронии  «Сафедорак» дар ҷамоати «Такоб»-и ноҳияи Варзоб</t>
  </si>
  <si>
    <t xml:space="preserve"> Номгӯи вазорату идораҳо ва мақомоти иҷроияи ҳокимияти давлатии вилоятҳо, шаҳру ноҳияҳо (фармоишгарон)</t>
  </si>
  <si>
    <t>Шӯрои адлия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</si>
</sst>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"/>
    <numFmt numFmtId="198" formatCode="0.0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€-2]\ ###,000_);[Red]\([$€-2]\ ###,000\)"/>
    <numFmt numFmtId="205" formatCode="#,##0.0_р_."/>
    <numFmt numFmtId="206" formatCode="#,##0.00_р_."/>
    <numFmt numFmtId="207" formatCode="#,##0_р_."/>
    <numFmt numFmtId="208" formatCode="[$-FC19]d\ mmmm\ yyyy\ &quot;г.&quot;"/>
    <numFmt numFmtId="209" formatCode="_-* #,##0.0_р_._-;\-* #,##0.0_р_._-;_-* &quot;-&quot;?_р_._-;_-@_-"/>
  </numFmts>
  <fonts count="9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 Tj"/>
      <family val="1"/>
    </font>
    <font>
      <sz val="10"/>
      <name val="Times New Roman Tj"/>
      <family val="1"/>
    </font>
    <font>
      <b/>
      <sz val="18"/>
      <name val="Times New Roman Tj"/>
      <family val="1"/>
    </font>
    <font>
      <b/>
      <sz val="10"/>
      <name val="Times New Roman Tj"/>
      <family val="1"/>
    </font>
    <font>
      <b/>
      <sz val="10"/>
      <name val="Arial Cyr"/>
      <family val="0"/>
    </font>
    <font>
      <b/>
      <sz val="12"/>
      <name val="Times New Roman Tj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 Tj"/>
      <family val="1"/>
    </font>
    <font>
      <sz val="11"/>
      <name val="Arial Cyr"/>
      <family val="0"/>
    </font>
    <font>
      <b/>
      <sz val="16"/>
      <name val="Arial Cyr"/>
      <family val="2"/>
    </font>
    <font>
      <b/>
      <i/>
      <sz val="8"/>
      <name val="Times New Roman Tj"/>
      <family val="1"/>
    </font>
    <font>
      <b/>
      <sz val="7"/>
      <name val="Book Antiqua"/>
      <family val="1"/>
    </font>
    <font>
      <b/>
      <sz val="6"/>
      <name val="Times New Roman Tj"/>
      <family val="1"/>
    </font>
    <font>
      <sz val="7"/>
      <name val="Book Antiqua"/>
      <family val="1"/>
    </font>
    <font>
      <sz val="8"/>
      <name val="Times New Roman Tj"/>
      <family val="1"/>
    </font>
    <font>
      <b/>
      <sz val="8"/>
      <name val="Times New Roman Tj"/>
      <family val="1"/>
    </font>
    <font>
      <b/>
      <i/>
      <sz val="10"/>
      <name val="Times New Roman Tj"/>
      <family val="1"/>
    </font>
    <font>
      <b/>
      <sz val="7"/>
      <name val="Times New Roman Tj"/>
      <family val="1"/>
    </font>
    <font>
      <sz val="7"/>
      <name val="Times New Roman Tj"/>
      <family val="1"/>
    </font>
    <font>
      <b/>
      <sz val="9"/>
      <name val="Times New Roman Tj"/>
      <family val="1"/>
    </font>
    <font>
      <sz val="8"/>
      <name val="Book Antiqua"/>
      <family val="1"/>
    </font>
    <font>
      <sz val="8"/>
      <name val="Arial"/>
      <family val="2"/>
    </font>
    <font>
      <sz val="6"/>
      <name val="Arial"/>
      <family val="2"/>
    </font>
    <font>
      <sz val="6"/>
      <name val="Times New Roman Tj"/>
      <family val="1"/>
    </font>
    <font>
      <sz val="7.5"/>
      <name val="Times New Roman Tj"/>
      <family val="1"/>
    </font>
    <font>
      <i/>
      <sz val="8"/>
      <name val="Times New Roman Tj"/>
      <family val="1"/>
    </font>
    <font>
      <i/>
      <sz val="6"/>
      <name val="Times New Roman Tj"/>
      <family val="1"/>
    </font>
    <font>
      <b/>
      <sz val="7.5"/>
      <name val="Times New Roman Tj"/>
      <family val="1"/>
    </font>
    <font>
      <b/>
      <i/>
      <sz val="6"/>
      <name val="Times New Roman Tj"/>
      <family val="1"/>
    </font>
    <font>
      <b/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Times New Roman Tj"/>
      <family val="1"/>
    </font>
    <font>
      <i/>
      <sz val="11"/>
      <name val="Times New Roman Tj"/>
      <family val="1"/>
    </font>
    <font>
      <sz val="8.5"/>
      <name val="Times New Roman Tj"/>
      <family val="1"/>
    </font>
    <font>
      <b/>
      <i/>
      <sz val="11"/>
      <name val="Times New Roman Tj"/>
      <family val="1"/>
    </font>
    <font>
      <sz val="12"/>
      <color indexed="8"/>
      <name val="Times New Roman Tj"/>
      <family val="1"/>
    </font>
    <font>
      <sz val="14"/>
      <color indexed="8"/>
      <name val="Times New Roman Tj"/>
      <family val="1"/>
    </font>
    <font>
      <b/>
      <sz val="11"/>
      <color indexed="8"/>
      <name val="Calibri"/>
      <family val="2"/>
    </font>
    <font>
      <sz val="20"/>
      <name val="Times New Roman Tj"/>
      <family val="1"/>
    </font>
    <font>
      <sz val="10"/>
      <name val="Times New Roman"/>
      <family val="1"/>
    </font>
    <font>
      <sz val="12"/>
      <name val="Times New Roman Tj"/>
      <family val="1"/>
    </font>
    <font>
      <sz val="9"/>
      <name val="Times New Roman Tj"/>
      <family val="1"/>
    </font>
    <font>
      <sz val="12"/>
      <color indexed="10"/>
      <name val="Arial"/>
      <family val="2"/>
    </font>
    <font>
      <sz val="11"/>
      <name val="Calibri"/>
      <family val="2"/>
    </font>
    <font>
      <b/>
      <sz val="14"/>
      <color indexed="8"/>
      <name val="Times New Roman Tj"/>
      <family val="1"/>
    </font>
    <font>
      <b/>
      <i/>
      <sz val="11"/>
      <color indexed="8"/>
      <name val="Times New Roman Tj"/>
      <family val="1"/>
    </font>
    <font>
      <b/>
      <i/>
      <sz val="14"/>
      <color indexed="8"/>
      <name val="Times New Roman Tj"/>
      <family val="1"/>
    </font>
    <font>
      <b/>
      <i/>
      <sz val="11"/>
      <color indexed="8"/>
      <name val="Calibri"/>
      <family val="2"/>
    </font>
    <font>
      <sz val="14"/>
      <color indexed="36"/>
      <name val="Times New Roman Tj"/>
      <family val="1"/>
    </font>
    <font>
      <i/>
      <sz val="12"/>
      <color indexed="36"/>
      <name val="Times New Roman Tj"/>
      <family val="1"/>
    </font>
    <font>
      <sz val="13"/>
      <color indexed="36"/>
      <name val="Times New Roman Tj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75" fillId="0" borderId="0">
      <alignment/>
      <protection/>
    </xf>
    <xf numFmtId="0" fontId="3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98" fontId="12" fillId="0" borderId="10" xfId="61" applyNumberFormat="1" applyFont="1" applyFill="1" applyBorder="1" applyAlignment="1">
      <alignment horizontal="center" vertical="center"/>
    </xf>
    <xf numFmtId="1" fontId="11" fillId="0" borderId="10" xfId="61" applyNumberFormat="1" applyFont="1" applyFill="1" applyBorder="1" applyAlignment="1">
      <alignment horizontal="center" vertical="center"/>
    </xf>
    <xf numFmtId="2" fontId="13" fillId="0" borderId="0" xfId="61" applyNumberFormat="1" applyFont="1" applyFill="1" applyBorder="1" applyAlignment="1">
      <alignment vertical="center"/>
    </xf>
    <xf numFmtId="198" fontId="12" fillId="0" borderId="1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0" fontId="14" fillId="0" borderId="10" xfId="35" applyFont="1" applyFill="1" applyBorder="1" applyAlignment="1">
      <alignment horizontal="left" vertical="center" wrapText="1"/>
      <protection/>
    </xf>
    <xf numFmtId="2" fontId="15" fillId="0" borderId="0" xfId="0" applyNumberFormat="1" applyFont="1" applyFill="1" applyBorder="1" applyAlignment="1">
      <alignment/>
    </xf>
    <xf numFmtId="19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6" fontId="16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6" fontId="21" fillId="0" borderId="11" xfId="33" applyNumberFormat="1" applyFont="1" applyFill="1" applyBorder="1" applyAlignment="1">
      <alignment horizontal="center" vertical="center" wrapText="1"/>
      <protection/>
    </xf>
    <xf numFmtId="206" fontId="21" fillId="0" borderId="10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/>
    </xf>
    <xf numFmtId="207" fontId="21" fillId="0" borderId="12" xfId="33" applyNumberFormat="1" applyFont="1" applyFill="1" applyBorder="1" applyAlignment="1">
      <alignment horizontal="center" vertical="center"/>
      <protection/>
    </xf>
    <xf numFmtId="206" fontId="23" fillId="0" borderId="13" xfId="33" applyNumberFormat="1" applyFont="1" applyFill="1" applyBorder="1" applyAlignment="1">
      <alignment horizontal="center" vertical="center" wrapText="1"/>
      <protection/>
    </xf>
    <xf numFmtId="0" fontId="1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 vertical="center"/>
    </xf>
    <xf numFmtId="206" fontId="25" fillId="0" borderId="10" xfId="33" applyNumberFormat="1" applyFont="1" applyFill="1" applyBorder="1" applyAlignment="1">
      <alignment horizontal="center" vertical="center" wrapText="1"/>
      <protection/>
    </xf>
    <xf numFmtId="206" fontId="25" fillId="33" borderId="10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9" fillId="0" borderId="0" xfId="34" applyFont="1" applyFill="1" applyAlignment="1">
      <alignment wrapText="1"/>
      <protection/>
    </xf>
    <xf numFmtId="1" fontId="19" fillId="0" borderId="10" xfId="34" applyNumberFormat="1" applyFont="1" applyFill="1" applyBorder="1" applyAlignment="1">
      <alignment horizontal="center" vertical="center" wrapText="1"/>
      <protection/>
    </xf>
    <xf numFmtId="1" fontId="22" fillId="0" borderId="14" xfId="34" applyNumberFormat="1" applyFont="1" applyFill="1" applyBorder="1" applyAlignment="1">
      <alignment horizontal="center" vertical="center" wrapText="1"/>
      <protection/>
    </xf>
    <xf numFmtId="0" fontId="31" fillId="0" borderId="10" xfId="34" applyFont="1" applyFill="1" applyBorder="1" applyAlignment="1">
      <alignment vertical="center" wrapText="1"/>
      <protection/>
    </xf>
    <xf numFmtId="0" fontId="33" fillId="0" borderId="10" xfId="34" applyNumberFormat="1" applyFont="1" applyFill="1" applyBorder="1" applyAlignment="1">
      <alignment horizontal="center" vertical="center" wrapText="1"/>
      <protection/>
    </xf>
    <xf numFmtId="0" fontId="31" fillId="0" borderId="11" xfId="34" applyFont="1" applyFill="1" applyBorder="1" applyAlignment="1">
      <alignment vertical="center" wrapText="1"/>
      <protection/>
    </xf>
    <xf numFmtId="1" fontId="22" fillId="0" borderId="15" xfId="34" applyNumberFormat="1" applyFont="1" applyFill="1" applyBorder="1" applyAlignment="1">
      <alignment horizontal="center" vertical="center" wrapText="1"/>
      <protection/>
    </xf>
    <xf numFmtId="1" fontId="33" fillId="0" borderId="10" xfId="34" applyNumberFormat="1" applyFont="1" applyFill="1" applyBorder="1" applyAlignment="1">
      <alignment horizontal="center" vertical="center" wrapText="1"/>
      <protection/>
    </xf>
    <xf numFmtId="0" fontId="34" fillId="0" borderId="10" xfId="34" applyFont="1" applyFill="1" applyBorder="1" applyAlignment="1">
      <alignment vertical="center" wrapText="1"/>
      <protection/>
    </xf>
    <xf numFmtId="198" fontId="22" fillId="0" borderId="10" xfId="34" applyNumberFormat="1" applyFont="1" applyFill="1" applyBorder="1" applyAlignment="1">
      <alignment horizontal="left" vertical="center" wrapText="1"/>
      <protection/>
    </xf>
    <xf numFmtId="0" fontId="35" fillId="0" borderId="10" xfId="34" applyNumberFormat="1" applyFont="1" applyFill="1" applyBorder="1" applyAlignment="1">
      <alignment horizontal="center" vertical="center" wrapText="1"/>
      <protection/>
    </xf>
    <xf numFmtId="0" fontId="36" fillId="0" borderId="0" xfId="34" applyFont="1" applyFill="1" applyAlignment="1">
      <alignment wrapText="1"/>
      <protection/>
    </xf>
    <xf numFmtId="1" fontId="30" fillId="0" borderId="10" xfId="34" applyNumberFormat="1" applyFont="1" applyFill="1" applyBorder="1" applyAlignment="1">
      <alignment horizontal="center" vertical="center" wrapText="1"/>
      <protection/>
    </xf>
    <xf numFmtId="1" fontId="32" fillId="0" borderId="10" xfId="34" applyNumberFormat="1" applyFont="1" applyFill="1" applyBorder="1" applyAlignment="1">
      <alignment horizontal="left" vertical="center" wrapText="1"/>
      <protection/>
    </xf>
    <xf numFmtId="0" fontId="29" fillId="34" borderId="0" xfId="34" applyFont="1" applyFill="1" applyAlignment="1">
      <alignment wrapText="1"/>
      <protection/>
    </xf>
    <xf numFmtId="198" fontId="33" fillId="0" borderId="10" xfId="34" applyNumberFormat="1" applyFont="1" applyFill="1" applyBorder="1" applyAlignment="1">
      <alignment horizontal="center" vertical="center" wrapText="1"/>
      <protection/>
    </xf>
    <xf numFmtId="198" fontId="35" fillId="0" borderId="10" xfId="34" applyNumberFormat="1" applyFont="1" applyFill="1" applyBorder="1" applyAlignment="1">
      <alignment horizontal="center" vertical="center" wrapText="1"/>
      <protection/>
    </xf>
    <xf numFmtId="1" fontId="33" fillId="0" borderId="16" xfId="34" applyNumberFormat="1" applyFont="1" applyFill="1" applyBorder="1" applyAlignment="1">
      <alignment horizontal="center" vertical="center" wrapText="1"/>
      <protection/>
    </xf>
    <xf numFmtId="198" fontId="19" fillId="0" borderId="10" xfId="34" applyNumberFormat="1" applyFont="1" applyFill="1" applyBorder="1" applyAlignment="1">
      <alignment horizontal="center" vertical="center" wrapText="1"/>
      <protection/>
    </xf>
    <xf numFmtId="1" fontId="33" fillId="0" borderId="17" xfId="34" applyNumberFormat="1" applyFont="1" applyFill="1" applyBorder="1" applyAlignment="1">
      <alignment horizontal="center" vertical="center" wrapText="1"/>
      <protection/>
    </xf>
    <xf numFmtId="198" fontId="33" fillId="0" borderId="16" xfId="34" applyNumberFormat="1" applyFont="1" applyFill="1" applyBorder="1" applyAlignment="1">
      <alignment horizontal="center" vertical="center" wrapText="1"/>
      <protection/>
    </xf>
    <xf numFmtId="198" fontId="25" fillId="0" borderId="11" xfId="34" applyNumberFormat="1" applyFont="1" applyFill="1" applyBorder="1" applyAlignment="1">
      <alignment horizontal="left" vertical="center" wrapText="1"/>
      <protection/>
    </xf>
    <xf numFmtId="0" fontId="37" fillId="0" borderId="0" xfId="34" applyFont="1" applyFill="1" applyAlignment="1">
      <alignment wrapText="1"/>
      <protection/>
    </xf>
    <xf numFmtId="0" fontId="29" fillId="0" borderId="0" xfId="34" applyFont="1" applyAlignment="1">
      <alignment wrapText="1"/>
      <protection/>
    </xf>
    <xf numFmtId="0" fontId="38" fillId="0" borderId="0" xfId="35" applyFont="1" applyFill="1">
      <alignment/>
      <protection/>
    </xf>
    <xf numFmtId="198" fontId="13" fillId="0" borderId="0" xfId="35" applyNumberFormat="1" applyFont="1" applyFill="1" applyBorder="1" applyAlignment="1">
      <alignment wrapText="1"/>
      <protection/>
    </xf>
    <xf numFmtId="198" fontId="38" fillId="0" borderId="0" xfId="35" applyNumberFormat="1" applyFont="1" applyFill="1">
      <alignment/>
      <protection/>
    </xf>
    <xf numFmtId="198" fontId="38" fillId="0" borderId="0" xfId="35" applyNumberFormat="1" applyFont="1">
      <alignment/>
      <protection/>
    </xf>
    <xf numFmtId="0" fontId="38" fillId="0" borderId="0" xfId="35" applyFont="1">
      <alignment/>
      <protection/>
    </xf>
    <xf numFmtId="0" fontId="14" fillId="0" borderId="10" xfId="35" applyFont="1" applyFill="1" applyBorder="1" applyAlignment="1">
      <alignment horizontal="center" vertical="center" wrapText="1"/>
      <protection/>
    </xf>
    <xf numFmtId="206" fontId="25" fillId="0" borderId="14" xfId="34" applyNumberFormat="1" applyFont="1" applyFill="1" applyBorder="1" applyAlignment="1">
      <alignment horizontal="center" vertical="center" wrapText="1"/>
      <protection/>
    </xf>
    <xf numFmtId="206" fontId="25" fillId="0" borderId="15" xfId="34" applyNumberFormat="1" applyFont="1" applyFill="1" applyBorder="1" applyAlignment="1">
      <alignment horizontal="center" vertical="center" wrapText="1"/>
      <protection/>
    </xf>
    <xf numFmtId="198" fontId="17" fillId="0" borderId="10" xfId="34" applyNumberFormat="1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justify" vertical="top" wrapText="1"/>
    </xf>
    <xf numFmtId="0" fontId="17" fillId="0" borderId="11" xfId="0" applyFont="1" applyFill="1" applyBorder="1" applyAlignment="1">
      <alignment vertical="center" wrapText="1"/>
    </xf>
    <xf numFmtId="1" fontId="17" fillId="0" borderId="15" xfId="34" applyNumberFormat="1" applyFont="1" applyFill="1" applyBorder="1" applyAlignment="1">
      <alignment horizontal="left" vertical="center" wrapText="1"/>
      <protection/>
    </xf>
    <xf numFmtId="1" fontId="17" fillId="0" borderId="10" xfId="34" applyNumberFormat="1" applyFont="1" applyFill="1" applyBorder="1" applyAlignment="1">
      <alignment horizontal="left" vertical="center" wrapText="1"/>
      <protection/>
    </xf>
    <xf numFmtId="206" fontId="14" fillId="0" borderId="10" xfId="35" applyNumberFormat="1" applyFont="1" applyFill="1" applyBorder="1" applyAlignment="1">
      <alignment horizontal="center" vertical="center" wrapText="1"/>
      <protection/>
    </xf>
    <xf numFmtId="206" fontId="14" fillId="0" borderId="10" xfId="35" applyNumberFormat="1" applyFont="1" applyFill="1" applyBorder="1" applyAlignment="1">
      <alignment horizontal="right" vertical="center" wrapText="1"/>
      <protection/>
    </xf>
    <xf numFmtId="206" fontId="14" fillId="0" borderId="10" xfId="0" applyNumberFormat="1" applyFont="1" applyFill="1" applyBorder="1" applyAlignment="1">
      <alignment horizontal="center" wrapText="1"/>
    </xf>
    <xf numFmtId="0" fontId="39" fillId="0" borderId="18" xfId="35" applyFont="1" applyBorder="1">
      <alignment/>
      <protection/>
    </xf>
    <xf numFmtId="1" fontId="22" fillId="0" borderId="12" xfId="34" applyNumberFormat="1" applyFont="1" applyFill="1" applyBorder="1" applyAlignment="1">
      <alignment horizontal="center" vertical="center" wrapText="1"/>
      <protection/>
    </xf>
    <xf numFmtId="1" fontId="22" fillId="0" borderId="16" xfId="34" applyNumberFormat="1" applyFont="1" applyFill="1" applyBorder="1" applyAlignment="1">
      <alignment horizontal="center" vertical="center" wrapText="1"/>
      <protection/>
    </xf>
    <xf numFmtId="1" fontId="22" fillId="0" borderId="10" xfId="34" applyNumberFormat="1" applyFont="1" applyFill="1" applyBorder="1" applyAlignment="1">
      <alignment horizontal="center" vertical="center" wrapText="1"/>
      <protection/>
    </xf>
    <xf numFmtId="1" fontId="22" fillId="0" borderId="11" xfId="34" applyNumberFormat="1" applyFont="1" applyFill="1" applyBorder="1" applyAlignment="1">
      <alignment horizontal="center" vertical="center" wrapText="1"/>
      <protection/>
    </xf>
    <xf numFmtId="206" fontId="24" fillId="0" borderId="14" xfId="34" applyNumberFormat="1" applyFont="1" applyFill="1" applyBorder="1" applyAlignment="1">
      <alignment horizontal="center" vertical="center" wrapText="1"/>
      <protection/>
    </xf>
    <xf numFmtId="206" fontId="25" fillId="0" borderId="10" xfId="34" applyNumberFormat="1" applyFont="1" applyFill="1" applyBorder="1" applyAlignment="1">
      <alignment horizontal="center" vertical="center" wrapText="1"/>
      <protection/>
    </xf>
    <xf numFmtId="206" fontId="24" fillId="0" borderId="15" xfId="34" applyNumberFormat="1" applyFont="1" applyFill="1" applyBorder="1" applyAlignment="1">
      <alignment horizontal="center" vertical="center" wrapText="1"/>
      <protection/>
    </xf>
    <xf numFmtId="206" fontId="25" fillId="0" borderId="14" xfId="34" applyNumberFormat="1" applyFont="1" applyFill="1" applyBorder="1" applyAlignment="1">
      <alignment vertical="center" wrapText="1"/>
      <protection/>
    </xf>
    <xf numFmtId="206" fontId="24" fillId="0" borderId="10" xfId="34" applyNumberFormat="1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left" vertical="center" wrapText="1"/>
      <protection/>
    </xf>
    <xf numFmtId="206" fontId="30" fillId="0" borderId="19" xfId="34" applyNumberFormat="1" applyFont="1" applyFill="1" applyBorder="1" applyAlignment="1">
      <alignment wrapText="1"/>
      <protection/>
    </xf>
    <xf numFmtId="0" fontId="30" fillId="0" borderId="0" xfId="34" applyFont="1" applyFill="1" applyAlignment="1">
      <alignment wrapText="1"/>
      <protection/>
    </xf>
    <xf numFmtId="2" fontId="24" fillId="0" borderId="16" xfId="34" applyNumberFormat="1" applyFont="1" applyFill="1" applyBorder="1" applyAlignment="1">
      <alignment horizontal="center" vertical="center" wrapText="1"/>
      <protection/>
    </xf>
    <xf numFmtId="2" fontId="24" fillId="0" borderId="10" xfId="34" applyNumberFormat="1" applyFont="1" applyFill="1" applyBorder="1" applyAlignment="1">
      <alignment horizontal="center" vertical="center" wrapText="1"/>
      <protection/>
    </xf>
    <xf numFmtId="2" fontId="24" fillId="0" borderId="11" xfId="34" applyNumberFormat="1" applyFont="1" applyFill="1" applyBorder="1" applyAlignment="1">
      <alignment horizontal="center" vertical="center" wrapText="1"/>
      <protection/>
    </xf>
    <xf numFmtId="2" fontId="24" fillId="0" borderId="14" xfId="34" applyNumberFormat="1" applyFont="1" applyFill="1" applyBorder="1" applyAlignment="1">
      <alignment horizontal="center" vertical="center" wrapText="1"/>
      <protection/>
    </xf>
    <xf numFmtId="2" fontId="25" fillId="0" borderId="16" xfId="34" applyNumberFormat="1" applyFont="1" applyFill="1" applyBorder="1" applyAlignment="1">
      <alignment horizontal="center" vertical="center" wrapText="1"/>
      <protection/>
    </xf>
    <xf numFmtId="2" fontId="25" fillId="0" borderId="10" xfId="34" applyNumberFormat="1" applyFont="1" applyFill="1" applyBorder="1" applyAlignment="1">
      <alignment horizontal="center" vertical="center" wrapText="1"/>
      <protection/>
    </xf>
    <xf numFmtId="2" fontId="25" fillId="0" borderId="11" xfId="34" applyNumberFormat="1" applyFont="1" applyFill="1" applyBorder="1" applyAlignment="1">
      <alignment horizontal="center" vertical="center" wrapText="1"/>
      <protection/>
    </xf>
    <xf numFmtId="2" fontId="25" fillId="0" borderId="14" xfId="34" applyNumberFormat="1" applyFont="1" applyFill="1" applyBorder="1" applyAlignment="1">
      <alignment horizontal="center" vertical="center" wrapText="1"/>
      <protection/>
    </xf>
    <xf numFmtId="2" fontId="25" fillId="0" borderId="13" xfId="34" applyNumberFormat="1" applyFont="1" applyFill="1" applyBorder="1" applyAlignment="1">
      <alignment horizontal="center" vertical="center" wrapText="1"/>
      <protection/>
    </xf>
    <xf numFmtId="2" fontId="25" fillId="0" borderId="10" xfId="34" applyNumberFormat="1" applyFont="1" applyFill="1" applyBorder="1" applyAlignment="1">
      <alignment vertical="center" wrapText="1"/>
      <protection/>
    </xf>
    <xf numFmtId="2" fontId="25" fillId="0" borderId="11" xfId="34" applyNumberFormat="1" applyFont="1" applyFill="1" applyBorder="1" applyAlignment="1">
      <alignment vertical="center" wrapText="1"/>
      <protection/>
    </xf>
    <xf numFmtId="2" fontId="30" fillId="0" borderId="0" xfId="34" applyNumberFormat="1" applyFont="1" applyFill="1" applyAlignment="1">
      <alignment wrapText="1"/>
      <protection/>
    </xf>
    <xf numFmtId="1" fontId="21" fillId="0" borderId="12" xfId="34" applyNumberFormat="1" applyFont="1" applyFill="1" applyBorder="1" applyAlignment="1">
      <alignment vertical="center" wrapText="1"/>
      <protection/>
    </xf>
    <xf numFmtId="1" fontId="28" fillId="0" borderId="0" xfId="34" applyNumberFormat="1" applyFont="1" applyFill="1" applyAlignment="1">
      <alignment wrapText="1"/>
      <protection/>
    </xf>
    <xf numFmtId="207" fontId="21" fillId="0" borderId="20" xfId="33" applyNumberFormat="1" applyFont="1" applyFill="1" applyBorder="1" applyAlignment="1">
      <alignment horizontal="center" vertical="center"/>
      <protection/>
    </xf>
    <xf numFmtId="206" fontId="21" fillId="35" borderId="10" xfId="33" applyNumberFormat="1" applyFont="1" applyFill="1" applyBorder="1" applyAlignment="1">
      <alignment horizontal="center" vertical="center" wrapText="1"/>
      <protection/>
    </xf>
    <xf numFmtId="206" fontId="21" fillId="35" borderId="11" xfId="33" applyNumberFormat="1" applyFont="1" applyFill="1" applyBorder="1" applyAlignment="1">
      <alignment horizontal="center" vertical="center" wrapText="1"/>
      <protection/>
    </xf>
    <xf numFmtId="206" fontId="21" fillId="35" borderId="17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06" fontId="10" fillId="0" borderId="0" xfId="0" applyNumberFormat="1" applyFont="1" applyFill="1" applyBorder="1" applyAlignment="1">
      <alignment horizontal="center" vertical="center" wrapText="1"/>
    </xf>
    <xf numFmtId="206" fontId="21" fillId="0" borderId="0" xfId="33" applyNumberFormat="1" applyFont="1" applyBorder="1" applyAlignment="1">
      <alignment horizontal="center" vertical="center"/>
      <protection/>
    </xf>
    <xf numFmtId="206" fontId="24" fillId="0" borderId="0" xfId="33" applyNumberFormat="1" applyFont="1" applyBorder="1" applyAlignment="1">
      <alignment horizontal="center" vertical="center"/>
      <protection/>
    </xf>
    <xf numFmtId="206" fontId="22" fillId="0" borderId="0" xfId="33" applyNumberFormat="1" applyFont="1" applyBorder="1" applyAlignment="1">
      <alignment horizontal="center" vertical="center" wrapText="1"/>
      <protection/>
    </xf>
    <xf numFmtId="171" fontId="22" fillId="0" borderId="0" xfId="33" applyNumberFormat="1" applyFont="1" applyBorder="1" applyAlignment="1">
      <alignment horizontal="center" vertical="center"/>
      <protection/>
    </xf>
    <xf numFmtId="171" fontId="22" fillId="35" borderId="0" xfId="33" applyNumberFormat="1" applyFont="1" applyFill="1" applyBorder="1" applyAlignment="1">
      <alignment horizontal="center" vertical="center"/>
      <protection/>
    </xf>
    <xf numFmtId="10" fontId="8" fillId="0" borderId="0" xfId="0" applyNumberFormat="1" applyFont="1" applyFill="1" applyBorder="1" applyAlignment="1">
      <alignment horizontal="center" vertical="center"/>
    </xf>
    <xf numFmtId="207" fontId="22" fillId="0" borderId="11" xfId="33" applyNumberFormat="1" applyFont="1" applyBorder="1" applyAlignment="1">
      <alignment horizontal="center" vertical="center" wrapText="1"/>
      <protection/>
    </xf>
    <xf numFmtId="206" fontId="22" fillId="0" borderId="13" xfId="33" applyNumberFormat="1" applyFont="1" applyBorder="1" applyAlignment="1">
      <alignment horizontal="center" vertical="center" wrapText="1"/>
      <protection/>
    </xf>
    <xf numFmtId="206" fontId="22" fillId="0" borderId="21" xfId="33" applyNumberFormat="1" applyFont="1" applyBorder="1" applyAlignment="1">
      <alignment horizontal="center" vertical="center" wrapText="1"/>
      <protection/>
    </xf>
    <xf numFmtId="206" fontId="22" fillId="0" borderId="15" xfId="33" applyNumberFormat="1" applyFont="1" applyBorder="1" applyAlignment="1">
      <alignment horizontal="center" vertical="center" wrapText="1"/>
      <protection/>
    </xf>
    <xf numFmtId="171" fontId="22" fillId="0" borderId="16" xfId="33" applyNumberFormat="1" applyFont="1" applyBorder="1" applyAlignment="1">
      <alignment horizontal="center" vertical="center" wrapText="1"/>
      <protection/>
    </xf>
    <xf numFmtId="206" fontId="22" fillId="0" borderId="10" xfId="33" applyNumberFormat="1" applyFont="1" applyBorder="1" applyAlignment="1">
      <alignment horizontal="center" vertical="center" wrapText="1"/>
      <protection/>
    </xf>
    <xf numFmtId="171" fontId="22" fillId="35" borderId="10" xfId="33" applyNumberFormat="1" applyFont="1" applyFill="1" applyBorder="1" applyAlignment="1">
      <alignment horizontal="center" vertical="center" wrapText="1"/>
      <protection/>
    </xf>
    <xf numFmtId="0" fontId="22" fillId="0" borderId="10" xfId="33" applyNumberFormat="1" applyFont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71" fontId="24" fillId="0" borderId="10" xfId="33" applyNumberFormat="1" applyFont="1" applyFill="1" applyBorder="1" applyAlignment="1">
      <alignment horizontal="center" vertical="center"/>
      <protection/>
    </xf>
    <xf numFmtId="0" fontId="24" fillId="0" borderId="10" xfId="33" applyNumberFormat="1" applyFont="1" applyFill="1" applyBorder="1" applyAlignment="1">
      <alignment horizontal="center" vertical="center"/>
      <protection/>
    </xf>
    <xf numFmtId="171" fontId="24" fillId="33" borderId="10" xfId="33" applyNumberFormat="1" applyFont="1" applyFill="1" applyBorder="1" applyAlignment="1">
      <alignment horizontal="center" vertical="center"/>
      <protection/>
    </xf>
    <xf numFmtId="171" fontId="24" fillId="35" borderId="10" xfId="33" applyNumberFormat="1" applyFont="1" applyFill="1" applyBorder="1" applyAlignment="1">
      <alignment horizontal="center" vertical="center"/>
      <protection/>
    </xf>
    <xf numFmtId="171" fontId="24" fillId="36" borderId="10" xfId="33" applyNumberFormat="1" applyFont="1" applyFill="1" applyBorder="1" applyAlignment="1">
      <alignment horizontal="center" vertical="center"/>
      <protection/>
    </xf>
    <xf numFmtId="206" fontId="24" fillId="0" borderId="10" xfId="33" applyNumberFormat="1" applyFont="1" applyFill="1" applyBorder="1" applyAlignment="1">
      <alignment horizontal="center" vertical="center"/>
      <protection/>
    </xf>
    <xf numFmtId="171" fontId="25" fillId="0" borderId="10" xfId="33" applyNumberFormat="1" applyFont="1" applyFill="1" applyBorder="1" applyAlignment="1">
      <alignment horizontal="center" vertical="center"/>
      <protection/>
    </xf>
    <xf numFmtId="0" fontId="25" fillId="0" borderId="10" xfId="33" applyNumberFormat="1" applyFont="1" applyFill="1" applyBorder="1" applyAlignment="1">
      <alignment horizontal="center" vertical="center"/>
      <protection/>
    </xf>
    <xf numFmtId="171" fontId="25" fillId="0" borderId="10" xfId="33" applyNumberFormat="1" applyFont="1" applyFill="1" applyBorder="1" applyAlignment="1">
      <alignment vertical="center"/>
      <protection/>
    </xf>
    <xf numFmtId="171" fontId="25" fillId="0" borderId="20" xfId="33" applyNumberFormat="1" applyFont="1" applyFill="1" applyBorder="1" applyAlignment="1">
      <alignment horizontal="center" vertical="center"/>
      <protection/>
    </xf>
    <xf numFmtId="206" fontId="24" fillId="33" borderId="11" xfId="33" applyNumberFormat="1" applyFont="1" applyFill="1" applyBorder="1" applyAlignment="1">
      <alignment horizontal="center" vertical="center" wrapText="1"/>
      <protection/>
    </xf>
    <xf numFmtId="206" fontId="25" fillId="0" borderId="11" xfId="33" applyNumberFormat="1" applyFont="1" applyFill="1" applyBorder="1" applyAlignment="1">
      <alignment horizontal="center" vertical="center" wrapText="1"/>
      <protection/>
    </xf>
    <xf numFmtId="206" fontId="25" fillId="0" borderId="22" xfId="33" applyNumberFormat="1" applyFont="1" applyFill="1" applyBorder="1" applyAlignment="1">
      <alignment horizontal="center" vertical="center" wrapText="1"/>
      <protection/>
    </xf>
    <xf numFmtId="207" fontId="25" fillId="0" borderId="18" xfId="33" applyNumberFormat="1" applyFont="1" applyFill="1" applyBorder="1" applyAlignment="1">
      <alignment horizontal="center" vertical="center"/>
      <protection/>
    </xf>
    <xf numFmtId="171" fontId="24" fillId="35" borderId="17" xfId="33" applyNumberFormat="1" applyFont="1" applyFill="1" applyBorder="1" applyAlignment="1">
      <alignment horizontal="center" vertical="center"/>
      <protection/>
    </xf>
    <xf numFmtId="171" fontId="22" fillId="0" borderId="10" xfId="33" applyNumberFormat="1" applyFont="1" applyFill="1" applyBorder="1" applyAlignment="1">
      <alignment horizontal="center" vertical="center"/>
      <protection/>
    </xf>
    <xf numFmtId="10" fontId="21" fillId="0" borderId="0" xfId="33" applyNumberFormat="1" applyFont="1" applyFill="1" applyAlignment="1">
      <alignment horizontal="center" vertical="center"/>
      <protection/>
    </xf>
    <xf numFmtId="10" fontId="25" fillId="0" borderId="0" xfId="33" applyNumberFormat="1" applyFont="1" applyFill="1" applyAlignment="1">
      <alignment horizontal="center" vertical="center" wrapText="1"/>
      <protection/>
    </xf>
    <xf numFmtId="10" fontId="25" fillId="0" borderId="0" xfId="33" applyNumberFormat="1" applyFont="1" applyFill="1" applyBorder="1" applyAlignment="1">
      <alignment horizontal="center" vertical="center" wrapText="1"/>
      <protection/>
    </xf>
    <xf numFmtId="171" fontId="24" fillId="0" borderId="0" xfId="33" applyNumberFormat="1" applyFont="1" applyFill="1" applyBorder="1" applyAlignment="1">
      <alignment horizontal="center" vertical="center"/>
      <protection/>
    </xf>
    <xf numFmtId="0" fontId="24" fillId="0" borderId="0" xfId="33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206" fontId="22" fillId="0" borderId="0" xfId="33" applyNumberFormat="1" applyFont="1" applyFill="1" applyBorder="1" applyAlignment="1">
      <alignment horizontal="center" vertical="center" wrapText="1"/>
      <protection/>
    </xf>
    <xf numFmtId="206" fontId="21" fillId="0" borderId="0" xfId="33" applyNumberFormat="1" applyFont="1" applyFill="1" applyBorder="1" applyAlignment="1">
      <alignment horizontal="center" vertical="center"/>
      <protection/>
    </xf>
    <xf numFmtId="206" fontId="24" fillId="0" borderId="0" xfId="33" applyNumberFormat="1" applyFont="1" applyFill="1" applyBorder="1" applyAlignment="1">
      <alignment horizontal="center" vertical="center"/>
      <protection/>
    </xf>
    <xf numFmtId="171" fontId="22" fillId="0" borderId="0" xfId="33" applyNumberFormat="1" applyFont="1" applyFill="1" applyBorder="1" applyAlignment="1">
      <alignment horizontal="center" vertical="center"/>
      <protection/>
    </xf>
    <xf numFmtId="2" fontId="41" fillId="0" borderId="10" xfId="35" applyNumberFormat="1" applyFont="1" applyFill="1" applyBorder="1" applyAlignment="1">
      <alignment horizontal="center" vertical="center"/>
      <protection/>
    </xf>
    <xf numFmtId="2" fontId="41" fillId="0" borderId="10" xfId="33" applyNumberFormat="1" applyFont="1" applyFill="1" applyBorder="1" applyAlignment="1">
      <alignment horizontal="center" vertical="center"/>
      <protection/>
    </xf>
    <xf numFmtId="0" fontId="41" fillId="0" borderId="10" xfId="33" applyNumberFormat="1" applyFont="1" applyFill="1" applyBorder="1" applyAlignment="1">
      <alignment horizontal="center" vertical="center"/>
      <protection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40" fillId="0" borderId="10" xfId="35" applyFont="1" applyFill="1" applyBorder="1" applyAlignment="1">
      <alignment horizontal="center" vertical="center" wrapText="1"/>
      <protection/>
    </xf>
    <xf numFmtId="206" fontId="39" fillId="0" borderId="0" xfId="35" applyNumberFormat="1" applyFont="1" applyBorder="1" applyAlignment="1">
      <alignment horizontal="center"/>
      <protection/>
    </xf>
    <xf numFmtId="206" fontId="39" fillId="0" borderId="0" xfId="35" applyNumberFormat="1" applyFont="1" applyFill="1" applyBorder="1" applyAlignment="1">
      <alignment horizontal="center"/>
      <protection/>
    </xf>
    <xf numFmtId="206" fontId="39" fillId="0" borderId="0" xfId="35" applyNumberFormat="1" applyFont="1">
      <alignment/>
      <protection/>
    </xf>
    <xf numFmtId="206" fontId="39" fillId="0" borderId="20" xfId="35" applyNumberFormat="1" applyFont="1" applyBorder="1" applyAlignment="1">
      <alignment horizontal="center"/>
      <protection/>
    </xf>
    <xf numFmtId="206" fontId="39" fillId="0" borderId="19" xfId="35" applyNumberFormat="1" applyFont="1" applyFill="1" applyBorder="1" applyAlignment="1">
      <alignment horizontal="center"/>
      <protection/>
    </xf>
    <xf numFmtId="206" fontId="39" fillId="0" borderId="19" xfId="35" applyNumberFormat="1" applyFont="1" applyBorder="1" applyAlignment="1">
      <alignment horizontal="center"/>
      <protection/>
    </xf>
    <xf numFmtId="0" fontId="42" fillId="0" borderId="10" xfId="35" applyFont="1" applyFill="1" applyBorder="1" applyAlignment="1">
      <alignment horizontal="center" vertical="center" wrapText="1"/>
      <protection/>
    </xf>
    <xf numFmtId="0" fontId="40" fillId="0" borderId="0" xfId="35" applyFont="1" applyAlignment="1">
      <alignment horizontal="center" vertical="center"/>
      <protection/>
    </xf>
    <xf numFmtId="206" fontId="25" fillId="35" borderId="14" xfId="34" applyNumberFormat="1" applyFont="1" applyFill="1" applyBorder="1" applyAlignment="1">
      <alignment horizontal="center" vertical="center" wrapText="1"/>
      <protection/>
    </xf>
    <xf numFmtId="2" fontId="25" fillId="35" borderId="10" xfId="34" applyNumberFormat="1" applyFont="1" applyFill="1" applyBorder="1" applyAlignment="1">
      <alignment horizontal="center" vertical="center" wrapText="1"/>
      <protection/>
    </xf>
    <xf numFmtId="2" fontId="24" fillId="35" borderId="10" xfId="34" applyNumberFormat="1" applyFont="1" applyFill="1" applyBorder="1" applyAlignment="1">
      <alignment horizontal="center" vertical="center" wrapText="1"/>
      <protection/>
    </xf>
    <xf numFmtId="206" fontId="24" fillId="35" borderId="14" xfId="34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2" fontId="25" fillId="0" borderId="12" xfId="34" applyNumberFormat="1" applyFont="1" applyFill="1" applyBorder="1" applyAlignment="1">
      <alignment horizontal="center" vertical="center" wrapText="1"/>
      <protection/>
    </xf>
    <xf numFmtId="206" fontId="25" fillId="0" borderId="10" xfId="34" applyNumberFormat="1" applyFont="1" applyFill="1" applyBorder="1" applyAlignment="1">
      <alignment horizontal="center" vertical="center"/>
      <protection/>
    </xf>
    <xf numFmtId="198" fontId="17" fillId="0" borderId="15" xfId="34" applyNumberFormat="1" applyFont="1" applyFill="1" applyBorder="1" applyAlignment="1">
      <alignment horizontal="left" vertical="center" wrapText="1"/>
      <protection/>
    </xf>
    <xf numFmtId="0" fontId="39" fillId="0" borderId="10" xfId="35" applyFont="1" applyFill="1" applyBorder="1" applyAlignment="1">
      <alignment horizontal="left" vertical="center" wrapText="1"/>
      <protection/>
    </xf>
    <xf numFmtId="206" fontId="39" fillId="0" borderId="10" xfId="35" applyNumberFormat="1" applyFont="1" applyFill="1" applyBorder="1" applyAlignment="1">
      <alignment horizontal="center" vertical="center" wrapText="1"/>
      <protection/>
    </xf>
    <xf numFmtId="1" fontId="39" fillId="0" borderId="10" xfId="35" applyNumberFormat="1" applyFont="1" applyFill="1" applyBorder="1" applyAlignment="1">
      <alignment horizontal="left" vertical="center" wrapText="1"/>
      <protection/>
    </xf>
    <xf numFmtId="0" fontId="39" fillId="0" borderId="10" xfId="35" applyFont="1" applyFill="1" applyBorder="1" applyAlignment="1">
      <alignment horizontal="left" vertical="center"/>
      <protection/>
    </xf>
    <xf numFmtId="0" fontId="39" fillId="0" borderId="10" xfId="0" applyNumberFormat="1" applyFont="1" applyFill="1" applyBorder="1" applyAlignment="1">
      <alignment horizontal="center" wrapText="1"/>
    </xf>
    <xf numFmtId="206" fontId="39" fillId="0" borderId="10" xfId="0" applyNumberFormat="1" applyFont="1" applyFill="1" applyBorder="1" applyAlignment="1">
      <alignment horizontal="center"/>
    </xf>
    <xf numFmtId="206" fontId="39" fillId="0" borderId="10" xfId="0" applyNumberFormat="1" applyFont="1" applyFill="1" applyBorder="1" applyAlignment="1">
      <alignment horizontal="center" wrapText="1"/>
    </xf>
    <xf numFmtId="206" fontId="39" fillId="0" borderId="10" xfId="0" applyNumberFormat="1" applyFont="1" applyFill="1" applyBorder="1" applyAlignment="1">
      <alignment horizontal="center" vertical="center" wrapText="1"/>
    </xf>
    <xf numFmtId="0" fontId="14" fillId="37" borderId="10" xfId="35" applyFont="1" applyFill="1" applyBorder="1" applyAlignment="1">
      <alignment horizontal="left" vertical="center"/>
      <protection/>
    </xf>
    <xf numFmtId="206" fontId="39" fillId="37" borderId="10" xfId="35" applyNumberFormat="1" applyFont="1" applyFill="1" applyBorder="1" applyAlignment="1">
      <alignment horizontal="center" vertical="center" wrapText="1"/>
      <protection/>
    </xf>
    <xf numFmtId="0" fontId="38" fillId="37" borderId="0" xfId="35" applyFont="1" applyFill="1">
      <alignment/>
      <protection/>
    </xf>
    <xf numFmtId="1" fontId="14" fillId="37" borderId="10" xfId="35" applyNumberFormat="1" applyFont="1" applyFill="1" applyBorder="1" applyAlignment="1">
      <alignment horizontal="left" vertical="center" wrapText="1"/>
      <protection/>
    </xf>
    <xf numFmtId="206" fontId="14" fillId="37" borderId="10" xfId="35" applyNumberFormat="1" applyFont="1" applyFill="1" applyBorder="1" applyAlignment="1">
      <alignment horizontal="center" vertical="center" wrapText="1"/>
      <protection/>
    </xf>
    <xf numFmtId="0" fontId="14" fillId="37" borderId="10" xfId="35" applyFont="1" applyFill="1" applyBorder="1" applyAlignment="1">
      <alignment horizontal="left" vertical="center" wrapText="1"/>
      <protection/>
    </xf>
    <xf numFmtId="206" fontId="24" fillId="37" borderId="14" xfId="34" applyNumberFormat="1" applyFont="1" applyFill="1" applyBorder="1" applyAlignment="1">
      <alignment horizontal="center" vertical="center" wrapText="1"/>
      <protection/>
    </xf>
    <xf numFmtId="2" fontId="24" fillId="37" borderId="16" xfId="34" applyNumberFormat="1" applyFont="1" applyFill="1" applyBorder="1" applyAlignment="1">
      <alignment horizontal="center" vertical="center" wrapText="1"/>
      <protection/>
    </xf>
    <xf numFmtId="2" fontId="24" fillId="37" borderId="10" xfId="34" applyNumberFormat="1" applyFont="1" applyFill="1" applyBorder="1" applyAlignment="1">
      <alignment horizontal="center" vertical="center" wrapText="1"/>
      <protection/>
    </xf>
    <xf numFmtId="2" fontId="24" fillId="37" borderId="11" xfId="34" applyNumberFormat="1" applyFont="1" applyFill="1" applyBorder="1" applyAlignment="1">
      <alignment horizontal="center" vertical="center" wrapText="1"/>
      <protection/>
    </xf>
    <xf numFmtId="2" fontId="24" fillId="37" borderId="14" xfId="34" applyNumberFormat="1" applyFont="1" applyFill="1" applyBorder="1" applyAlignment="1">
      <alignment horizontal="center" vertical="center" wrapText="1"/>
      <protection/>
    </xf>
    <xf numFmtId="1" fontId="19" fillId="37" borderId="10" xfId="34" applyNumberFormat="1" applyFont="1" applyFill="1" applyBorder="1" applyAlignment="1">
      <alignment horizontal="center" vertical="center" wrapText="1"/>
      <protection/>
    </xf>
    <xf numFmtId="0" fontId="29" fillId="37" borderId="0" xfId="34" applyFont="1" applyFill="1" applyAlignment="1">
      <alignment wrapText="1"/>
      <protection/>
    </xf>
    <xf numFmtId="206" fontId="25" fillId="37" borderId="14" xfId="34" applyNumberFormat="1" applyFont="1" applyFill="1" applyBorder="1" applyAlignment="1">
      <alignment horizontal="center" vertical="center" wrapText="1"/>
      <protection/>
    </xf>
    <xf numFmtId="2" fontId="25" fillId="37" borderId="10" xfId="34" applyNumberFormat="1" applyFont="1" applyFill="1" applyBorder="1" applyAlignment="1">
      <alignment horizontal="center" vertical="center" wrapText="1"/>
      <protection/>
    </xf>
    <xf numFmtId="2" fontId="25" fillId="37" borderId="11" xfId="34" applyNumberFormat="1" applyFont="1" applyFill="1" applyBorder="1" applyAlignment="1">
      <alignment horizontal="center" vertical="center" wrapText="1"/>
      <protection/>
    </xf>
    <xf numFmtId="2" fontId="25" fillId="37" borderId="14" xfId="34" applyNumberFormat="1" applyFont="1" applyFill="1" applyBorder="1" applyAlignment="1">
      <alignment horizontal="center" vertical="center" wrapText="1"/>
      <protection/>
    </xf>
    <xf numFmtId="1" fontId="30" fillId="37" borderId="10" xfId="34" applyNumberFormat="1" applyFont="1" applyFill="1" applyBorder="1" applyAlignment="1">
      <alignment horizontal="center" vertical="center" wrapText="1"/>
      <protection/>
    </xf>
    <xf numFmtId="0" fontId="29" fillId="37" borderId="0" xfId="34" applyFont="1" applyFill="1" applyAlignment="1">
      <alignment wrapText="1"/>
      <protection/>
    </xf>
    <xf numFmtId="1" fontId="33" fillId="37" borderId="10" xfId="34" applyNumberFormat="1" applyFont="1" applyFill="1" applyBorder="1" applyAlignment="1">
      <alignment horizontal="center" vertical="center" wrapText="1"/>
      <protection/>
    </xf>
    <xf numFmtId="206" fontId="25" fillId="37" borderId="14" xfId="34" applyNumberFormat="1" applyFont="1" applyFill="1" applyBorder="1" applyAlignment="1">
      <alignment vertical="center" wrapText="1"/>
      <protection/>
    </xf>
    <xf numFmtId="2" fontId="25" fillId="37" borderId="10" xfId="34" applyNumberFormat="1" applyFont="1" applyFill="1" applyBorder="1" applyAlignment="1">
      <alignment vertical="center" wrapText="1"/>
      <protection/>
    </xf>
    <xf numFmtId="2" fontId="25" fillId="37" borderId="11" xfId="34" applyNumberFormat="1" applyFont="1" applyFill="1" applyBorder="1" applyAlignment="1">
      <alignment vertical="center" wrapText="1"/>
      <protection/>
    </xf>
    <xf numFmtId="0" fontId="75" fillId="0" borderId="0" xfId="56">
      <alignment/>
      <protection/>
    </xf>
    <xf numFmtId="0" fontId="75" fillId="0" borderId="10" xfId="56" applyBorder="1">
      <alignment/>
      <protection/>
    </xf>
    <xf numFmtId="0" fontId="75" fillId="0" borderId="0" xfId="56" applyBorder="1">
      <alignment/>
      <protection/>
    </xf>
    <xf numFmtId="0" fontId="43" fillId="0" borderId="0" xfId="56" applyFont="1" applyFill="1" applyBorder="1" applyAlignment="1">
      <alignment wrapText="1"/>
      <protection/>
    </xf>
    <xf numFmtId="0" fontId="5" fillId="0" borderId="10" xfId="0" applyFont="1" applyBorder="1" applyAlignment="1">
      <alignment/>
    </xf>
    <xf numFmtId="0" fontId="44" fillId="0" borderId="10" xfId="56" applyFont="1" applyBorder="1" applyAlignment="1">
      <alignment wrapText="1"/>
      <protection/>
    </xf>
    <xf numFmtId="0" fontId="44" fillId="0" borderId="10" xfId="56" applyFont="1" applyFill="1" applyBorder="1">
      <alignment/>
      <protection/>
    </xf>
    <xf numFmtId="0" fontId="44" fillId="0" borderId="10" xfId="56" applyFont="1" applyFill="1" applyBorder="1" applyAlignment="1">
      <alignment wrapText="1"/>
      <protection/>
    </xf>
    <xf numFmtId="198" fontId="5" fillId="0" borderId="10" xfId="0" applyNumberFormat="1" applyFont="1" applyBorder="1" applyAlignment="1">
      <alignment/>
    </xf>
    <xf numFmtId="206" fontId="21" fillId="0" borderId="20" xfId="33" applyNumberFormat="1" applyFont="1" applyFill="1" applyBorder="1" applyAlignment="1">
      <alignment horizontal="center" vertical="center" wrapText="1"/>
      <protection/>
    </xf>
    <xf numFmtId="206" fontId="8" fillId="38" borderId="11" xfId="33" applyNumberFormat="1" applyFont="1" applyFill="1" applyBorder="1" applyAlignment="1">
      <alignment horizontal="center" vertical="center" wrapText="1"/>
      <protection/>
    </xf>
    <xf numFmtId="206" fontId="25" fillId="38" borderId="10" xfId="33" applyNumberFormat="1" applyFont="1" applyFill="1" applyBorder="1" applyAlignment="1">
      <alignment horizontal="center" vertical="center" wrapText="1"/>
      <protection/>
    </xf>
    <xf numFmtId="171" fontId="24" fillId="38" borderId="10" xfId="33" applyNumberFormat="1" applyFont="1" applyFill="1" applyBorder="1" applyAlignment="1">
      <alignment horizontal="center" vertical="center"/>
      <protection/>
    </xf>
    <xf numFmtId="206" fontId="22" fillId="38" borderId="11" xfId="33" applyNumberFormat="1" applyFont="1" applyFill="1" applyBorder="1" applyAlignment="1">
      <alignment horizontal="center" vertical="center" wrapText="1"/>
      <protection/>
    </xf>
    <xf numFmtId="206" fontId="22" fillId="38" borderId="10" xfId="33" applyNumberFormat="1" applyFont="1" applyFill="1" applyBorder="1" applyAlignment="1">
      <alignment horizontal="center" vertical="center" wrapText="1"/>
      <protection/>
    </xf>
    <xf numFmtId="171" fontId="24" fillId="38" borderId="10" xfId="33" applyNumberFormat="1" applyFont="1" applyFill="1" applyBorder="1" applyAlignment="1">
      <alignment horizontal="right" vertical="center"/>
      <protection/>
    </xf>
    <xf numFmtId="206" fontId="24" fillId="38" borderId="10" xfId="33" applyNumberFormat="1" applyFont="1" applyFill="1" applyBorder="1" applyAlignment="1">
      <alignment horizontal="center" vertical="center" wrapText="1"/>
      <protection/>
    </xf>
    <xf numFmtId="206" fontId="21" fillId="38" borderId="10" xfId="33" applyNumberFormat="1" applyFont="1" applyFill="1" applyBorder="1" applyAlignment="1">
      <alignment horizontal="center" vertical="center" wrapText="1"/>
      <protection/>
    </xf>
    <xf numFmtId="206" fontId="24" fillId="39" borderId="13" xfId="33" applyNumberFormat="1" applyFont="1" applyFill="1" applyBorder="1" applyAlignment="1">
      <alignment horizontal="center" vertical="center" wrapText="1"/>
      <protection/>
    </xf>
    <xf numFmtId="206" fontId="25" fillId="39" borderId="10" xfId="33" applyNumberFormat="1" applyFont="1" applyFill="1" applyBorder="1" applyAlignment="1">
      <alignment horizontal="center" vertical="center" wrapText="1"/>
      <protection/>
    </xf>
    <xf numFmtId="171" fontId="24" fillId="39" borderId="10" xfId="33" applyNumberFormat="1" applyFont="1" applyFill="1" applyBorder="1" applyAlignment="1">
      <alignment horizontal="center" vertical="center"/>
      <protection/>
    </xf>
    <xf numFmtId="206" fontId="24" fillId="39" borderId="14" xfId="33" applyNumberFormat="1" applyFont="1" applyFill="1" applyBorder="1" applyAlignment="1">
      <alignment horizontal="center" vertical="center" wrapText="1"/>
      <protection/>
    </xf>
    <xf numFmtId="206" fontId="24" fillId="39" borderId="15" xfId="33" applyNumberFormat="1" applyFont="1" applyFill="1" applyBorder="1" applyAlignment="1">
      <alignment horizontal="center" vertical="center" wrapText="1"/>
      <protection/>
    </xf>
    <xf numFmtId="206" fontId="24" fillId="39" borderId="23" xfId="33" applyNumberFormat="1" applyFont="1" applyFill="1" applyBorder="1" applyAlignment="1">
      <alignment horizontal="center" vertical="center" wrapText="1"/>
      <protection/>
    </xf>
    <xf numFmtId="206" fontId="25" fillId="39" borderId="12" xfId="33" applyNumberFormat="1" applyFont="1" applyFill="1" applyBorder="1" applyAlignment="1">
      <alignment horizontal="center" vertical="center" wrapText="1"/>
      <protection/>
    </xf>
    <xf numFmtId="206" fontId="25" fillId="39" borderId="11" xfId="33" applyNumberFormat="1" applyFont="1" applyFill="1" applyBorder="1" applyAlignment="1">
      <alignment horizontal="center" vertical="center" wrapText="1"/>
      <protection/>
    </xf>
    <xf numFmtId="171" fontId="24" fillId="39" borderId="16" xfId="33" applyNumberFormat="1" applyFont="1" applyFill="1" applyBorder="1" applyAlignment="1">
      <alignment horizontal="center" vertical="center"/>
      <protection/>
    </xf>
    <xf numFmtId="0" fontId="44" fillId="0" borderId="10" xfId="56" applyFont="1" applyBorder="1">
      <alignment/>
      <protection/>
    </xf>
    <xf numFmtId="1" fontId="14" fillId="35" borderId="10" xfId="35" applyNumberFormat="1" applyFont="1" applyFill="1" applyBorder="1" applyAlignment="1">
      <alignment horizontal="left" vertical="center" wrapText="1"/>
      <protection/>
    </xf>
    <xf numFmtId="206" fontId="14" fillId="35" borderId="10" xfId="35" applyNumberFormat="1" applyFont="1" applyFill="1" applyBorder="1" applyAlignment="1">
      <alignment horizontal="center" vertical="center" wrapText="1"/>
      <protection/>
    </xf>
    <xf numFmtId="0" fontId="38" fillId="35" borderId="0" xfId="35" applyFont="1" applyFill="1">
      <alignment/>
      <protection/>
    </xf>
    <xf numFmtId="0" fontId="39" fillId="0" borderId="10" xfId="35" applyFont="1" applyFill="1" applyBorder="1">
      <alignment/>
      <protection/>
    </xf>
    <xf numFmtId="0" fontId="14" fillId="0" borderId="0" xfId="0" applyFont="1" applyFill="1" applyBorder="1" applyAlignment="1">
      <alignment/>
    </xf>
    <xf numFmtId="206" fontId="14" fillId="0" borderId="0" xfId="0" applyNumberFormat="1" applyFont="1" applyFill="1" applyBorder="1" applyAlignment="1">
      <alignment horizontal="center" wrapText="1"/>
    </xf>
    <xf numFmtId="206" fontId="14" fillId="0" borderId="0" xfId="35" applyNumberFormat="1" applyFont="1" applyFill="1" applyBorder="1" applyAlignment="1">
      <alignment horizontal="right" vertical="center" wrapText="1"/>
      <protection/>
    </xf>
    <xf numFmtId="0" fontId="42" fillId="0" borderId="0" xfId="35" applyFont="1" applyFill="1" applyBorder="1" applyAlignment="1">
      <alignment horizontal="center" vertical="center" wrapText="1"/>
      <protection/>
    </xf>
    <xf numFmtId="0" fontId="38" fillId="0" borderId="0" xfId="35" applyFont="1" applyFill="1" applyBorder="1">
      <alignment/>
      <protection/>
    </xf>
    <xf numFmtId="0" fontId="40" fillId="0" borderId="0" xfId="35" applyFont="1" applyFill="1" applyBorder="1" applyAlignment="1">
      <alignment horizontal="center" vertical="center" wrapText="1"/>
      <protection/>
    </xf>
    <xf numFmtId="0" fontId="47" fillId="40" borderId="10" xfId="0" applyFont="1" applyFill="1" applyBorder="1" applyAlignment="1">
      <alignment horizontal="center" vertical="center" wrapText="1"/>
    </xf>
    <xf numFmtId="9" fontId="47" fillId="40" borderId="10" xfId="6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40" borderId="1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2" fontId="11" fillId="40" borderId="10" xfId="0" applyNumberFormat="1" applyFont="1" applyFill="1" applyBorder="1" applyAlignment="1">
      <alignment horizontal="center" vertical="center"/>
    </xf>
    <xf numFmtId="198" fontId="12" fillId="40" borderId="10" xfId="0" applyNumberFormat="1" applyFont="1" applyFill="1" applyBorder="1" applyAlignment="1">
      <alignment horizontal="center" vertical="center"/>
    </xf>
    <xf numFmtId="1" fontId="11" fillId="40" borderId="10" xfId="0" applyNumberFormat="1" applyFont="1" applyFill="1" applyBorder="1" applyAlignment="1">
      <alignment horizontal="center" vertical="center"/>
    </xf>
    <xf numFmtId="198" fontId="11" fillId="40" borderId="10" xfId="0" applyNumberFormat="1" applyFont="1" applyFill="1" applyBorder="1" applyAlignment="1">
      <alignment horizontal="center" vertical="center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171" fontId="30" fillId="0" borderId="10" xfId="33" applyNumberFormat="1" applyFont="1" applyFill="1" applyBorder="1" applyAlignment="1">
      <alignment horizontal="center" vertical="center" wrapText="1"/>
      <protection/>
    </xf>
    <xf numFmtId="0" fontId="6" fillId="40" borderId="10" xfId="33" applyNumberFormat="1" applyFont="1" applyFill="1" applyBorder="1" applyAlignment="1">
      <alignment horizontal="center" vertical="center" wrapText="1"/>
      <protection/>
    </xf>
    <xf numFmtId="171" fontId="30" fillId="40" borderId="10" xfId="33" applyNumberFormat="1" applyFont="1" applyFill="1" applyBorder="1" applyAlignment="1">
      <alignment horizontal="center" vertical="center" wrapText="1"/>
      <protection/>
    </xf>
    <xf numFmtId="2" fontId="41" fillId="40" borderId="10" xfId="35" applyNumberFormat="1" applyFont="1" applyFill="1" applyBorder="1" applyAlignment="1">
      <alignment horizontal="center" vertical="center" wrapText="1"/>
      <protection/>
    </xf>
    <xf numFmtId="2" fontId="41" fillId="40" borderId="10" xfId="33" applyNumberFormat="1" applyFont="1" applyFill="1" applyBorder="1" applyAlignment="1">
      <alignment horizontal="center" vertical="center"/>
      <protection/>
    </xf>
    <xf numFmtId="0" fontId="41" fillId="40" borderId="10" xfId="33" applyNumberFormat="1" applyFont="1" applyFill="1" applyBorder="1" applyAlignment="1">
      <alignment horizontal="center" vertical="center"/>
      <protection/>
    </xf>
    <xf numFmtId="1" fontId="30" fillId="40" borderId="17" xfId="34" applyNumberFormat="1" applyFont="1" applyFill="1" applyBorder="1" applyAlignment="1">
      <alignment horizontal="center" vertical="center" wrapText="1"/>
      <protection/>
    </xf>
    <xf numFmtId="1" fontId="30" fillId="40" borderId="20" xfId="34" applyNumberFormat="1" applyFont="1" applyFill="1" applyBorder="1" applyAlignment="1">
      <alignment horizontal="center" vertical="center" wrapText="1"/>
      <protection/>
    </xf>
    <xf numFmtId="2" fontId="30" fillId="0" borderId="10" xfId="0" applyNumberFormat="1" applyFont="1" applyBorder="1" applyAlignment="1">
      <alignment horizontal="center" vertical="center"/>
    </xf>
    <xf numFmtId="2" fontId="30" fillId="0" borderId="10" xfId="34" applyNumberFormat="1" applyFont="1" applyFill="1" applyBorder="1" applyAlignment="1">
      <alignment horizontal="center" vertical="center" wrapText="1"/>
      <protection/>
    </xf>
    <xf numFmtId="2" fontId="30" fillId="0" borderId="10" xfId="0" applyNumberFormat="1" applyFont="1" applyFill="1" applyBorder="1" applyAlignment="1">
      <alignment horizontal="center" vertical="center"/>
    </xf>
    <xf numFmtId="198" fontId="30" fillId="0" borderId="10" xfId="34" applyNumberFormat="1" applyFont="1" applyFill="1" applyBorder="1" applyAlignment="1">
      <alignment vertical="center" wrapText="1"/>
      <protection/>
    </xf>
    <xf numFmtId="198" fontId="44" fillId="0" borderId="10" xfId="56" applyNumberFormat="1" applyFont="1" applyBorder="1" applyAlignment="1">
      <alignment horizontal="center" vertical="center"/>
      <protection/>
    </xf>
    <xf numFmtId="0" fontId="39" fillId="0" borderId="10" xfId="35" applyFont="1" applyFill="1" applyBorder="1" applyAlignment="1">
      <alignment horizontal="justify" vertical="center" wrapText="1"/>
      <protection/>
    </xf>
    <xf numFmtId="0" fontId="39" fillId="40" borderId="10" xfId="35" applyFont="1" applyFill="1" applyBorder="1" applyAlignment="1">
      <alignment horizontal="centerContinuous" vertical="center" wrapText="1"/>
      <protection/>
    </xf>
    <xf numFmtId="206" fontId="39" fillId="40" borderId="10" xfId="35" applyNumberFormat="1" applyFont="1" applyFill="1" applyBorder="1" applyAlignment="1">
      <alignment horizontal="center" vertical="center" wrapText="1"/>
      <protection/>
    </xf>
    <xf numFmtId="0" fontId="39" fillId="40" borderId="10" xfId="35" applyFont="1" applyFill="1" applyBorder="1" applyAlignment="1">
      <alignment horizontal="center" vertical="center" wrapText="1"/>
      <protection/>
    </xf>
    <xf numFmtId="0" fontId="39" fillId="0" borderId="10" xfId="3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35" borderId="10" xfId="35" applyFont="1" applyFill="1" applyBorder="1" applyAlignment="1">
      <alignment horizontal="center" vertical="center" wrapText="1"/>
      <protection/>
    </xf>
    <xf numFmtId="0" fontId="39" fillId="37" borderId="10" xfId="35" applyFont="1" applyFill="1" applyBorder="1" applyAlignment="1">
      <alignment horizontal="center" vertical="center" wrapText="1"/>
      <protection/>
    </xf>
    <xf numFmtId="198" fontId="32" fillId="0" borderId="10" xfId="34" applyNumberFormat="1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center" wrapText="1" shrinkToFit="1"/>
    </xf>
    <xf numFmtId="2" fontId="25" fillId="0" borderId="17" xfId="34" applyNumberFormat="1" applyFont="1" applyFill="1" applyBorder="1" applyAlignment="1">
      <alignment horizontal="center" vertical="center" wrapText="1"/>
      <protection/>
    </xf>
    <xf numFmtId="2" fontId="25" fillId="0" borderId="0" xfId="34" applyNumberFormat="1" applyFont="1" applyFill="1" applyAlignment="1">
      <alignment horizontal="center" vertical="center" wrapText="1"/>
      <protection/>
    </xf>
    <xf numFmtId="0" fontId="32" fillId="0" borderId="10" xfId="0" applyFont="1" applyFill="1" applyBorder="1" applyAlignment="1">
      <alignment vertical="center" wrapText="1"/>
    </xf>
    <xf numFmtId="198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35" borderId="10" xfId="35" applyFont="1" applyFill="1" applyBorder="1" applyAlignment="1">
      <alignment horizontal="left" vertical="center" wrapText="1" shrinkToFit="1"/>
      <protection/>
    </xf>
    <xf numFmtId="0" fontId="32" fillId="0" borderId="10" xfId="35" applyFont="1" applyFill="1" applyBorder="1" applyAlignment="1">
      <alignment horizontal="left" vertical="center" wrapText="1"/>
      <protection/>
    </xf>
    <xf numFmtId="1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4" fontId="39" fillId="0" borderId="10" xfId="35" applyNumberFormat="1" applyFont="1" applyFill="1" applyBorder="1" applyAlignment="1">
      <alignment horizontal="center"/>
      <protection/>
    </xf>
    <xf numFmtId="0" fontId="39" fillId="0" borderId="10" xfId="0" applyFont="1" applyFill="1" applyBorder="1" applyAlignment="1">
      <alignment horizontal="center" vertical="center"/>
    </xf>
    <xf numFmtId="1" fontId="39" fillId="35" borderId="10" xfId="35" applyNumberFormat="1" applyFont="1" applyFill="1" applyBorder="1" applyAlignment="1">
      <alignment horizontal="left" vertical="center" wrapText="1"/>
      <protection/>
    </xf>
    <xf numFmtId="0" fontId="39" fillId="0" borderId="10" xfId="35" applyFont="1" applyFill="1" applyBorder="1" applyAlignment="1">
      <alignment horizontal="center"/>
      <protection/>
    </xf>
    <xf numFmtId="0" fontId="14" fillId="37" borderId="10" xfId="35" applyFont="1" applyFill="1" applyBorder="1" applyAlignment="1">
      <alignment horizontal="center" vertical="center"/>
      <protection/>
    </xf>
    <xf numFmtId="206" fontId="14" fillId="37" borderId="10" xfId="35" applyNumberFormat="1" applyFont="1" applyFill="1" applyBorder="1" applyAlignment="1">
      <alignment horizontal="center"/>
      <protection/>
    </xf>
    <xf numFmtId="0" fontId="14" fillId="0" borderId="10" xfId="0" applyNumberFormat="1" applyFont="1" applyFill="1" applyBorder="1" applyAlignment="1">
      <alignment horizontal="center" wrapText="1"/>
    </xf>
    <xf numFmtId="206" fontId="14" fillId="0" borderId="10" xfId="0" applyNumberFormat="1" applyFont="1" applyFill="1" applyBorder="1" applyAlignment="1">
      <alignment horizontal="center"/>
    </xf>
    <xf numFmtId="206" fontId="1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 shrinkToFit="1"/>
    </xf>
    <xf numFmtId="0" fontId="39" fillId="0" borderId="10" xfId="0" applyFont="1" applyBorder="1" applyAlignment="1">
      <alignment wrapText="1"/>
    </xf>
    <xf numFmtId="0" fontId="44" fillId="0" borderId="10" xfId="56" applyFont="1" applyBorder="1" applyAlignment="1">
      <alignment horizontal="center" vertical="center"/>
      <protection/>
    </xf>
    <xf numFmtId="0" fontId="6" fillId="40" borderId="10" xfId="0" applyFont="1" applyFill="1" applyBorder="1" applyAlignment="1">
      <alignment horizontal="center" vertical="center" wrapText="1"/>
    </xf>
    <xf numFmtId="198" fontId="6" fillId="40" borderId="10" xfId="0" applyNumberFormat="1" applyFont="1" applyFill="1" applyBorder="1" applyAlignment="1">
      <alignment horizontal="center" vertical="center" wrapText="1"/>
    </xf>
    <xf numFmtId="4" fontId="25" fillId="0" borderId="10" xfId="33" applyNumberFormat="1" applyFont="1" applyFill="1" applyBorder="1" applyAlignment="1">
      <alignment horizontal="center" vertical="center"/>
      <protection/>
    </xf>
    <xf numFmtId="0" fontId="50" fillId="0" borderId="0" xfId="35" applyFont="1" applyFill="1">
      <alignment/>
      <protection/>
    </xf>
    <xf numFmtId="206" fontId="25" fillId="0" borderId="10" xfId="35" applyNumberFormat="1" applyFont="1" applyFill="1" applyBorder="1" applyAlignment="1">
      <alignment horizontal="center" vertical="center" wrapText="1"/>
      <protection/>
    </xf>
    <xf numFmtId="206" fontId="25" fillId="35" borderId="10" xfId="35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vertical="center" wrapText="1"/>
    </xf>
    <xf numFmtId="2" fontId="25" fillId="0" borderId="15" xfId="34" applyNumberFormat="1" applyFont="1" applyFill="1" applyBorder="1" applyAlignment="1">
      <alignment horizontal="center" vertical="center" wrapText="1"/>
      <protection/>
    </xf>
    <xf numFmtId="9" fontId="25" fillId="0" borderId="10" xfId="61" applyFont="1" applyFill="1" applyBorder="1" applyAlignment="1">
      <alignment horizontal="right" vertical="center" wrapText="1"/>
    </xf>
    <xf numFmtId="9" fontId="24" fillId="38" borderId="10" xfId="61" applyFont="1" applyFill="1" applyBorder="1" applyAlignment="1">
      <alignment horizontal="right" vertical="center" wrapText="1"/>
    </xf>
    <xf numFmtId="9" fontId="24" fillId="35" borderId="10" xfId="61" applyFont="1" applyFill="1" applyBorder="1" applyAlignment="1">
      <alignment horizontal="right" vertical="center" wrapText="1"/>
    </xf>
    <xf numFmtId="9" fontId="24" fillId="41" borderId="10" xfId="61" applyFont="1" applyFill="1" applyBorder="1" applyAlignment="1">
      <alignment horizontal="right" vertical="center" wrapText="1"/>
    </xf>
    <xf numFmtId="0" fontId="51" fillId="0" borderId="0" xfId="0" applyFont="1" applyAlignment="1">
      <alignment wrapText="1"/>
    </xf>
    <xf numFmtId="2" fontId="48" fillId="0" borderId="10" xfId="0" applyNumberFormat="1" applyFont="1" applyBorder="1" applyAlignment="1">
      <alignment horizontal="justify" vertical="top" wrapText="1"/>
    </xf>
    <xf numFmtId="0" fontId="52" fillId="34" borderId="10" xfId="56" applyFont="1" applyFill="1" applyBorder="1" applyAlignment="1">
      <alignment horizontal="center" vertical="center" wrapText="1"/>
      <protection/>
    </xf>
    <xf numFmtId="0" fontId="53" fillId="0" borderId="0" xfId="56" applyFont="1" applyAlignment="1">
      <alignment horizontal="right"/>
      <protection/>
    </xf>
    <xf numFmtId="0" fontId="54" fillId="34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/>
      <protection/>
    </xf>
    <xf numFmtId="0" fontId="56" fillId="0" borderId="24" xfId="0" applyFont="1" applyBorder="1" applyAlignment="1">
      <alignment wrapText="1"/>
    </xf>
    <xf numFmtId="0" fontId="56" fillId="0" borderId="24" xfId="0" applyFont="1" applyBorder="1" applyAlignment="1">
      <alignment horizontal="center" wrapText="1"/>
    </xf>
    <xf numFmtId="171" fontId="56" fillId="0" borderId="25" xfId="0" applyNumberFormat="1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vertical="center" wrapText="1" shrinkToFit="1"/>
    </xf>
    <xf numFmtId="206" fontId="39" fillId="0" borderId="14" xfId="34" applyNumberFormat="1" applyFont="1" applyFill="1" applyBorder="1" applyAlignment="1">
      <alignment horizontal="center" vertical="center" wrapText="1"/>
      <protection/>
    </xf>
    <xf numFmtId="198" fontId="39" fillId="0" borderId="10" xfId="34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Alignment="1">
      <alignment wrapText="1"/>
    </xf>
    <xf numFmtId="206" fontId="39" fillId="0" borderId="14" xfId="35" applyNumberFormat="1" applyFont="1" applyFill="1" applyBorder="1" applyAlignment="1">
      <alignment horizontal="center" vertical="center" wrapText="1"/>
      <protection/>
    </xf>
    <xf numFmtId="206" fontId="25" fillId="0" borderId="14" xfId="35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wrapText="1"/>
    </xf>
    <xf numFmtId="0" fontId="32" fillId="0" borderId="17" xfId="0" applyFont="1" applyFill="1" applyBorder="1" applyAlignment="1">
      <alignment vertical="center" wrapText="1" shrinkToFit="1"/>
    </xf>
    <xf numFmtId="198" fontId="32" fillId="0" borderId="15" xfId="34" applyNumberFormat="1" applyFont="1" applyFill="1" applyBorder="1" applyAlignment="1">
      <alignment horizontal="left" vertical="center" wrapText="1"/>
      <protection/>
    </xf>
    <xf numFmtId="198" fontId="32" fillId="0" borderId="14" xfId="34" applyNumberFormat="1" applyFont="1" applyFill="1" applyBorder="1" applyAlignment="1">
      <alignment horizontal="left" vertical="center" wrapText="1"/>
      <protection/>
    </xf>
    <xf numFmtId="1" fontId="32" fillId="0" borderId="14" xfId="34" applyNumberFormat="1" applyFont="1" applyFill="1" applyBorder="1" applyAlignment="1">
      <alignment horizontal="left" vertical="center" wrapText="1"/>
      <protection/>
    </xf>
    <xf numFmtId="0" fontId="32" fillId="0" borderId="10" xfId="0" applyNumberFormat="1" applyFont="1" applyFill="1" applyBorder="1" applyAlignment="1">
      <alignment horizontal="left" vertical="center" wrapText="1" shrinkToFit="1"/>
    </xf>
    <xf numFmtId="1" fontId="32" fillId="0" borderId="15" xfId="34" applyNumberFormat="1" applyFont="1" applyFill="1" applyBorder="1" applyAlignment="1">
      <alignment horizontal="left" vertical="center" wrapText="1"/>
      <protection/>
    </xf>
    <xf numFmtId="209" fontId="44" fillId="0" borderId="10" xfId="56" applyNumberFormat="1" applyFont="1" applyBorder="1" applyAlignment="1">
      <alignment horizontal="center" vertical="center"/>
      <protection/>
    </xf>
    <xf numFmtId="209" fontId="44" fillId="35" borderId="10" xfId="56" applyNumberFormat="1" applyFont="1" applyFill="1" applyBorder="1" applyAlignment="1">
      <alignment horizontal="center" vertical="center"/>
      <protection/>
    </xf>
    <xf numFmtId="10" fontId="75" fillId="0" borderId="0" xfId="56" applyNumberFormat="1">
      <alignment/>
      <protection/>
    </xf>
    <xf numFmtId="0" fontId="39" fillId="0" borderId="10" xfId="0" applyFont="1" applyFill="1" applyBorder="1" applyAlignment="1">
      <alignment/>
    </xf>
    <xf numFmtId="2" fontId="48" fillId="0" borderId="10" xfId="0" applyNumberFormat="1" applyFont="1" applyBorder="1" applyAlignment="1">
      <alignment horizontal="justify" wrapText="1"/>
    </xf>
    <xf numFmtId="2" fontId="48" fillId="0" borderId="10" xfId="0" applyNumberFormat="1" applyFont="1" applyBorder="1" applyAlignment="1">
      <alignment horizontal="center" wrapText="1"/>
    </xf>
    <xf numFmtId="0" fontId="52" fillId="0" borderId="10" xfId="56" applyFont="1" applyFill="1" applyBorder="1" applyAlignment="1">
      <alignment wrapText="1"/>
      <protection/>
    </xf>
    <xf numFmtId="209" fontId="52" fillId="0" borderId="10" xfId="56" applyNumberFormat="1" applyFont="1" applyBorder="1" applyAlignment="1">
      <alignment horizontal="center" vertical="center"/>
      <protection/>
    </xf>
    <xf numFmtId="198" fontId="52" fillId="0" borderId="10" xfId="56" applyNumberFormat="1" applyFont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35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right" wrapText="1"/>
    </xf>
    <xf numFmtId="0" fontId="46" fillId="0" borderId="0" xfId="0" applyFont="1" applyAlignment="1">
      <alignment horizontal="center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vertical="center" wrapText="1"/>
    </xf>
    <xf numFmtId="198" fontId="6" fillId="40" borderId="10" xfId="0" applyNumberFormat="1" applyFont="1" applyFill="1" applyBorder="1" applyAlignment="1">
      <alignment horizontal="center" vertical="center" wrapText="1"/>
    </xf>
    <xf numFmtId="206" fontId="21" fillId="35" borderId="17" xfId="33" applyNumberFormat="1" applyFont="1" applyFill="1" applyBorder="1" applyAlignment="1">
      <alignment horizontal="center" vertical="center" wrapText="1"/>
      <protection/>
    </xf>
    <xf numFmtId="206" fontId="21" fillId="35" borderId="16" xfId="33" applyNumberFormat="1" applyFont="1" applyFill="1" applyBorder="1" applyAlignment="1">
      <alignment horizontal="center" vertical="center" wrapText="1"/>
      <protection/>
    </xf>
    <xf numFmtId="206" fontId="21" fillId="0" borderId="17" xfId="33" applyNumberFormat="1" applyFont="1" applyFill="1" applyBorder="1" applyAlignment="1">
      <alignment horizontal="center" vertical="center" wrapText="1"/>
      <protection/>
    </xf>
    <xf numFmtId="206" fontId="21" fillId="0" borderId="20" xfId="33" applyNumberFormat="1" applyFont="1" applyFill="1" applyBorder="1" applyAlignment="1">
      <alignment horizontal="center" vertical="center" wrapText="1"/>
      <protection/>
    </xf>
    <xf numFmtId="206" fontId="21" fillId="0" borderId="16" xfId="33" applyNumberFormat="1" applyFont="1" applyFill="1" applyBorder="1" applyAlignment="1">
      <alignment horizontal="center" vertical="center" wrapText="1"/>
      <protection/>
    </xf>
    <xf numFmtId="206" fontId="21" fillId="0" borderId="10" xfId="33" applyNumberFormat="1" applyFont="1" applyFill="1" applyBorder="1" applyAlignment="1">
      <alignment horizontal="center" vertical="center" wrapText="1"/>
      <protection/>
    </xf>
    <xf numFmtId="207" fontId="8" fillId="0" borderId="11" xfId="33" applyNumberFormat="1" applyFont="1" applyFill="1" applyBorder="1" applyAlignment="1">
      <alignment horizontal="left" vertical="center"/>
      <protection/>
    </xf>
    <xf numFmtId="207" fontId="8" fillId="0" borderId="13" xfId="33" applyNumberFormat="1" applyFont="1" applyFill="1" applyBorder="1" applyAlignment="1">
      <alignment horizontal="left" vertical="center"/>
      <protection/>
    </xf>
    <xf numFmtId="207" fontId="8" fillId="0" borderId="14" xfId="33" applyNumberFormat="1" applyFont="1" applyFill="1" applyBorder="1" applyAlignment="1">
      <alignment horizontal="left" vertical="center"/>
      <protection/>
    </xf>
    <xf numFmtId="1" fontId="6" fillId="0" borderId="11" xfId="35" applyNumberFormat="1" applyFont="1" applyFill="1" applyBorder="1" applyAlignment="1">
      <alignment vertical="center" wrapText="1"/>
      <protection/>
    </xf>
    <xf numFmtId="1" fontId="6" fillId="0" borderId="13" xfId="35" applyNumberFormat="1" applyFont="1" applyFill="1" applyBorder="1" applyAlignment="1">
      <alignment vertical="center" wrapText="1"/>
      <protection/>
    </xf>
    <xf numFmtId="1" fontId="6" fillId="0" borderId="14" xfId="35" applyNumberFormat="1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left" vertical="center" wrapText="1"/>
      <protection/>
    </xf>
    <xf numFmtId="0" fontId="6" fillId="0" borderId="13" xfId="35" applyFont="1" applyFill="1" applyBorder="1" applyAlignment="1">
      <alignment horizontal="left" vertical="center" wrapText="1"/>
      <protection/>
    </xf>
    <xf numFmtId="0" fontId="6" fillId="0" borderId="14" xfId="35" applyFont="1" applyFill="1" applyBorder="1" applyAlignment="1">
      <alignment horizontal="left" vertical="center" wrapText="1"/>
      <protection/>
    </xf>
    <xf numFmtId="207" fontId="21" fillId="0" borderId="17" xfId="33" applyNumberFormat="1" applyFont="1" applyFill="1" applyBorder="1" applyAlignment="1">
      <alignment horizontal="center" vertical="center"/>
      <protection/>
    </xf>
    <xf numFmtId="207" fontId="21" fillId="0" borderId="20" xfId="33" applyNumberFormat="1" applyFont="1" applyFill="1" applyBorder="1" applyAlignment="1">
      <alignment horizontal="center" vertical="center"/>
      <protection/>
    </xf>
    <xf numFmtId="207" fontId="21" fillId="0" borderId="16" xfId="33" applyNumberFormat="1" applyFont="1" applyFill="1" applyBorder="1" applyAlignment="1">
      <alignment horizontal="center" vertical="center"/>
      <protection/>
    </xf>
    <xf numFmtId="206" fontId="6" fillId="40" borderId="22" xfId="33" applyNumberFormat="1" applyFont="1" applyFill="1" applyBorder="1" applyAlignment="1">
      <alignment horizontal="center" vertical="center" wrapText="1"/>
      <protection/>
    </xf>
    <xf numFmtId="206" fontId="6" fillId="40" borderId="23" xfId="33" applyNumberFormat="1" applyFont="1" applyFill="1" applyBorder="1" applyAlignment="1">
      <alignment horizontal="center" vertical="center" wrapText="1"/>
      <protection/>
    </xf>
    <xf numFmtId="206" fontId="6" fillId="40" borderId="26" xfId="33" applyNumberFormat="1" applyFont="1" applyFill="1" applyBorder="1" applyAlignment="1">
      <alignment horizontal="center" vertical="center" wrapText="1"/>
      <protection/>
    </xf>
    <xf numFmtId="206" fontId="6" fillId="40" borderId="18" xfId="33" applyNumberFormat="1" applyFont="1" applyFill="1" applyBorder="1" applyAlignment="1">
      <alignment horizontal="center" vertical="center" wrapText="1"/>
      <protection/>
    </xf>
    <xf numFmtId="206" fontId="6" fillId="40" borderId="0" xfId="33" applyNumberFormat="1" applyFont="1" applyFill="1" applyBorder="1" applyAlignment="1">
      <alignment horizontal="center" vertical="center" wrapText="1"/>
      <protection/>
    </xf>
    <xf numFmtId="206" fontId="6" fillId="40" borderId="19" xfId="33" applyNumberFormat="1" applyFont="1" applyFill="1" applyBorder="1" applyAlignment="1">
      <alignment horizontal="center" vertical="center" wrapText="1"/>
      <protection/>
    </xf>
    <xf numFmtId="206" fontId="6" fillId="40" borderId="12" xfId="33" applyNumberFormat="1" applyFont="1" applyFill="1" applyBorder="1" applyAlignment="1">
      <alignment horizontal="center" vertical="center" wrapText="1"/>
      <protection/>
    </xf>
    <xf numFmtId="206" fontId="6" fillId="40" borderId="21" xfId="33" applyNumberFormat="1" applyFont="1" applyFill="1" applyBorder="1" applyAlignment="1">
      <alignment horizontal="center" vertical="center" wrapText="1"/>
      <protection/>
    </xf>
    <xf numFmtId="206" fontId="6" fillId="40" borderId="15" xfId="33" applyNumberFormat="1" applyFont="1" applyFill="1" applyBorder="1" applyAlignment="1">
      <alignment horizontal="center" vertical="center" wrapText="1"/>
      <protection/>
    </xf>
    <xf numFmtId="0" fontId="6" fillId="0" borderId="11" xfId="35" applyFont="1" applyFill="1" applyBorder="1" applyAlignment="1">
      <alignment horizontal="justify" vertical="center" wrapText="1"/>
      <protection/>
    </xf>
    <xf numFmtId="0" fontId="6" fillId="0" borderId="13" xfId="35" applyFont="1" applyFill="1" applyBorder="1" applyAlignment="1">
      <alignment horizontal="justify" vertical="center" wrapText="1"/>
      <protection/>
    </xf>
    <xf numFmtId="0" fontId="6" fillId="0" borderId="14" xfId="35" applyFont="1" applyFill="1" applyBorder="1" applyAlignment="1">
      <alignment horizontal="justify" vertical="center" wrapText="1"/>
      <protection/>
    </xf>
    <xf numFmtId="206" fontId="8" fillId="0" borderId="11" xfId="33" applyNumberFormat="1" applyFont="1" applyFill="1" applyBorder="1" applyAlignment="1">
      <alignment horizontal="left" vertical="center" wrapText="1"/>
      <protection/>
    </xf>
    <xf numFmtId="206" fontId="8" fillId="0" borderId="13" xfId="33" applyNumberFormat="1" applyFont="1" applyFill="1" applyBorder="1" applyAlignment="1">
      <alignment horizontal="left" vertical="center" wrapText="1"/>
      <protection/>
    </xf>
    <xf numFmtId="206" fontId="8" fillId="0" borderId="14" xfId="33" applyNumberFormat="1" applyFont="1" applyFill="1" applyBorder="1" applyAlignment="1">
      <alignment horizontal="left" vertical="center" wrapText="1"/>
      <protection/>
    </xf>
    <xf numFmtId="0" fontId="48" fillId="0" borderId="0" xfId="35" applyFont="1" applyFill="1" applyAlignment="1">
      <alignment horizontal="center" wrapText="1"/>
      <protection/>
    </xf>
    <xf numFmtId="0" fontId="6" fillId="40" borderId="11" xfId="35" applyFont="1" applyFill="1" applyBorder="1" applyAlignment="1">
      <alignment horizontal="left" vertical="center" wrapText="1"/>
      <protection/>
    </xf>
    <xf numFmtId="0" fontId="6" fillId="40" borderId="13" xfId="35" applyFont="1" applyFill="1" applyBorder="1" applyAlignment="1">
      <alignment horizontal="left" vertical="center" wrapText="1"/>
      <protection/>
    </xf>
    <xf numFmtId="0" fontId="6" fillId="40" borderId="14" xfId="35" applyFont="1" applyFill="1" applyBorder="1" applyAlignment="1">
      <alignment horizontal="left" vertical="center" wrapText="1"/>
      <protection/>
    </xf>
    <xf numFmtId="0" fontId="6" fillId="0" borderId="11" xfId="35" applyFont="1" applyFill="1" applyBorder="1">
      <alignment/>
      <protection/>
    </xf>
    <xf numFmtId="0" fontId="6" fillId="0" borderId="13" xfId="35" applyFont="1" applyFill="1" applyBorder="1">
      <alignment/>
      <protection/>
    </xf>
    <xf numFmtId="0" fontId="6" fillId="0" borderId="14" xfId="35" applyFont="1" applyFill="1" applyBorder="1">
      <alignment/>
      <protection/>
    </xf>
    <xf numFmtId="206" fontId="22" fillId="0" borderId="0" xfId="33" applyNumberFormat="1" applyFont="1" applyFill="1" applyBorder="1" applyAlignment="1">
      <alignment horizontal="center" vertical="center" wrapText="1"/>
      <protection/>
    </xf>
    <xf numFmtId="206" fontId="6" fillId="0" borderId="21" xfId="33" applyNumberFormat="1" applyFont="1" applyFill="1" applyBorder="1" applyAlignment="1">
      <alignment horizontal="center" vertical="center"/>
      <protection/>
    </xf>
    <xf numFmtId="206" fontId="21" fillId="40" borderId="10" xfId="33" applyNumberFormat="1" applyFont="1" applyFill="1" applyBorder="1" applyAlignment="1">
      <alignment horizontal="center" vertical="center" wrapText="1"/>
      <protection/>
    </xf>
    <xf numFmtId="0" fontId="6" fillId="40" borderId="17" xfId="33" applyNumberFormat="1" applyFont="1" applyFill="1" applyBorder="1" applyAlignment="1">
      <alignment horizontal="center" vertical="center" wrapText="1"/>
      <protection/>
    </xf>
    <xf numFmtId="0" fontId="6" fillId="40" borderId="16" xfId="33" applyNumberFormat="1" applyFont="1" applyFill="1" applyBorder="1" applyAlignment="1">
      <alignment horizontal="center" vertical="center" wrapText="1"/>
      <protection/>
    </xf>
    <xf numFmtId="1" fontId="6" fillId="0" borderId="11" xfId="35" applyNumberFormat="1" applyFont="1" applyFill="1" applyBorder="1" applyAlignment="1">
      <alignment horizontal="left" vertical="center" wrapText="1"/>
      <protection/>
    </xf>
    <xf numFmtId="1" fontId="6" fillId="0" borderId="13" xfId="35" applyNumberFormat="1" applyFont="1" applyFill="1" applyBorder="1" applyAlignment="1">
      <alignment horizontal="left" vertical="center" wrapText="1"/>
      <protection/>
    </xf>
    <xf numFmtId="1" fontId="6" fillId="0" borderId="14" xfId="35" applyNumberFormat="1" applyFont="1" applyFill="1" applyBorder="1" applyAlignment="1">
      <alignment horizontal="left" vertical="center" wrapText="1"/>
      <protection/>
    </xf>
    <xf numFmtId="171" fontId="6" fillId="40" borderId="17" xfId="33" applyNumberFormat="1" applyFont="1" applyFill="1" applyBorder="1" applyAlignment="1">
      <alignment horizontal="center" vertical="center" wrapText="1"/>
      <protection/>
    </xf>
    <xf numFmtId="171" fontId="6" fillId="40" borderId="20" xfId="33" applyNumberFormat="1" applyFont="1" applyFill="1" applyBorder="1" applyAlignment="1">
      <alignment horizontal="center" vertical="center" wrapText="1"/>
      <protection/>
    </xf>
    <xf numFmtId="171" fontId="6" fillId="40" borderId="16" xfId="33" applyNumberFormat="1" applyFont="1" applyFill="1" applyBorder="1" applyAlignment="1">
      <alignment horizontal="center" vertical="center" wrapText="1"/>
      <protection/>
    </xf>
    <xf numFmtId="206" fontId="6" fillId="40" borderId="11" xfId="33" applyNumberFormat="1" applyFont="1" applyFill="1" applyBorder="1" applyAlignment="1">
      <alignment horizontal="center" vertical="center" wrapText="1"/>
      <protection/>
    </xf>
    <xf numFmtId="206" fontId="6" fillId="40" borderId="13" xfId="33" applyNumberFormat="1" applyFont="1" applyFill="1" applyBorder="1" applyAlignment="1">
      <alignment horizontal="center" vertical="center" wrapText="1"/>
      <protection/>
    </xf>
    <xf numFmtId="206" fontId="6" fillId="40" borderId="14" xfId="33" applyNumberFormat="1" applyFont="1" applyFill="1" applyBorder="1" applyAlignment="1">
      <alignment horizontal="center" vertical="center" wrapText="1"/>
      <protection/>
    </xf>
    <xf numFmtId="207" fontId="25" fillId="0" borderId="17" xfId="33" applyNumberFormat="1" applyFont="1" applyFill="1" applyBorder="1" applyAlignment="1">
      <alignment horizontal="center" vertical="center" wrapText="1"/>
      <protection/>
    </xf>
    <xf numFmtId="207" fontId="25" fillId="0" borderId="20" xfId="33" applyNumberFormat="1" applyFont="1" applyFill="1" applyBorder="1" applyAlignment="1">
      <alignment horizontal="center" vertical="center" wrapText="1"/>
      <protection/>
    </xf>
    <xf numFmtId="207" fontId="25" fillId="0" borderId="16" xfId="33" applyNumberFormat="1" applyFont="1" applyFill="1" applyBorder="1" applyAlignment="1">
      <alignment horizontal="center" vertical="center" wrapText="1"/>
      <protection/>
    </xf>
    <xf numFmtId="206" fontId="21" fillId="35" borderId="20" xfId="33" applyNumberFormat="1" applyFont="1" applyFill="1" applyBorder="1" applyAlignment="1">
      <alignment horizontal="center" vertical="center" wrapText="1"/>
      <protection/>
    </xf>
    <xf numFmtId="206" fontId="39" fillId="0" borderId="0" xfId="33" applyNumberFormat="1" applyFont="1" applyBorder="1" applyAlignment="1">
      <alignment horizontal="center" vertical="center" wrapText="1"/>
      <protection/>
    </xf>
    <xf numFmtId="206" fontId="21" fillId="0" borderId="0" xfId="33" applyNumberFormat="1" applyFont="1" applyBorder="1" applyAlignment="1">
      <alignment horizontal="center" vertical="center"/>
      <protection/>
    </xf>
    <xf numFmtId="206" fontId="6" fillId="0" borderId="11" xfId="33" applyNumberFormat="1" applyFont="1" applyFill="1" applyBorder="1" applyAlignment="1">
      <alignment horizontal="center" vertical="center" wrapText="1"/>
      <protection/>
    </xf>
    <xf numFmtId="206" fontId="6" fillId="0" borderId="13" xfId="33" applyNumberFormat="1" applyFont="1" applyFill="1" applyBorder="1" applyAlignment="1">
      <alignment horizontal="center" vertical="center" wrapText="1"/>
      <protection/>
    </xf>
    <xf numFmtId="206" fontId="6" fillId="0" borderId="14" xfId="33" applyNumberFormat="1" applyFont="1" applyFill="1" applyBorder="1" applyAlignment="1">
      <alignment horizontal="center" vertical="center" wrapText="1"/>
      <protection/>
    </xf>
    <xf numFmtId="206" fontId="6" fillId="0" borderId="17" xfId="33" applyNumberFormat="1" applyFont="1" applyFill="1" applyBorder="1" applyAlignment="1">
      <alignment horizontal="center" vertical="center" wrapText="1"/>
      <protection/>
    </xf>
    <xf numFmtId="206" fontId="6" fillId="0" borderId="20" xfId="33" applyNumberFormat="1" applyFont="1" applyFill="1" applyBorder="1" applyAlignment="1">
      <alignment horizontal="center" vertical="center" wrapText="1"/>
      <protection/>
    </xf>
    <xf numFmtId="206" fontId="6" fillId="0" borderId="16" xfId="33" applyNumberFormat="1" applyFont="1" applyFill="1" applyBorder="1" applyAlignment="1">
      <alignment horizontal="center" vertical="center" wrapText="1"/>
      <protection/>
    </xf>
    <xf numFmtId="207" fontId="6" fillId="0" borderId="17" xfId="33" applyNumberFormat="1" applyFont="1" applyFill="1" applyBorder="1" applyAlignment="1">
      <alignment horizontal="center" vertical="center" wrapText="1"/>
      <protection/>
    </xf>
    <xf numFmtId="207" fontId="6" fillId="0" borderId="20" xfId="33" applyNumberFormat="1" applyFont="1" applyFill="1" applyBorder="1" applyAlignment="1">
      <alignment horizontal="center" vertical="center" wrapText="1"/>
      <protection/>
    </xf>
    <xf numFmtId="207" fontId="6" fillId="0" borderId="16" xfId="33" applyNumberFormat="1" applyFont="1" applyFill="1" applyBorder="1" applyAlignment="1">
      <alignment horizontal="center" vertical="center" wrapText="1"/>
      <protection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6" fillId="0" borderId="17" xfId="33" applyNumberFormat="1" applyFont="1" applyFill="1" applyBorder="1" applyAlignment="1">
      <alignment horizontal="center" vertical="center" wrapText="1"/>
      <protection/>
    </xf>
    <xf numFmtId="0" fontId="6" fillId="0" borderId="16" xfId="33" applyNumberFormat="1" applyFont="1" applyFill="1" applyBorder="1" applyAlignment="1">
      <alignment horizontal="center" vertical="center" wrapText="1"/>
      <protection/>
    </xf>
    <xf numFmtId="171" fontId="6" fillId="0" borderId="17" xfId="33" applyNumberFormat="1" applyFont="1" applyFill="1" applyBorder="1" applyAlignment="1">
      <alignment horizontal="center" vertical="center" wrapText="1"/>
      <protection/>
    </xf>
    <xf numFmtId="171" fontId="6" fillId="0" borderId="20" xfId="33" applyNumberFormat="1" applyFont="1" applyFill="1" applyBorder="1" applyAlignment="1">
      <alignment horizontal="center" vertical="center" wrapText="1"/>
      <protection/>
    </xf>
    <xf numFmtId="171" fontId="6" fillId="0" borderId="16" xfId="33" applyNumberFormat="1" applyFont="1" applyFill="1" applyBorder="1" applyAlignment="1">
      <alignment horizontal="center" vertical="center" wrapText="1"/>
      <protection/>
    </xf>
    <xf numFmtId="171" fontId="6" fillId="0" borderId="11" xfId="33" applyNumberFormat="1" applyFont="1" applyFill="1" applyBorder="1" applyAlignment="1">
      <alignment horizontal="center" vertical="center" wrapText="1"/>
      <protection/>
    </xf>
    <xf numFmtId="171" fontId="6" fillId="0" borderId="14" xfId="33" applyNumberFormat="1" applyFont="1" applyFill="1" applyBorder="1" applyAlignment="1">
      <alignment horizontal="center" vertical="center" wrapText="1"/>
      <protection/>
    </xf>
    <xf numFmtId="206" fontId="26" fillId="0" borderId="11" xfId="33" applyNumberFormat="1" applyFont="1" applyFill="1" applyBorder="1" applyAlignment="1">
      <alignment horizontal="left" vertical="center" wrapText="1"/>
      <protection/>
    </xf>
    <xf numFmtId="206" fontId="26" fillId="0" borderId="13" xfId="33" applyNumberFormat="1" applyFont="1" applyFill="1" applyBorder="1" applyAlignment="1">
      <alignment horizontal="left" vertical="center" wrapText="1"/>
      <protection/>
    </xf>
    <xf numFmtId="206" fontId="26" fillId="0" borderId="14" xfId="33" applyNumberFormat="1" applyFont="1" applyFill="1" applyBorder="1" applyAlignment="1">
      <alignment horizontal="left" vertical="center" wrapText="1"/>
      <protection/>
    </xf>
    <xf numFmtId="207" fontId="25" fillId="0" borderId="17" xfId="33" applyNumberFormat="1" applyFont="1" applyFill="1" applyBorder="1" applyAlignment="1">
      <alignment horizontal="center" vertical="center"/>
      <protection/>
    </xf>
    <xf numFmtId="207" fontId="25" fillId="0" borderId="20" xfId="33" applyNumberFormat="1" applyFont="1" applyFill="1" applyBorder="1" applyAlignment="1">
      <alignment horizontal="center" vertical="center"/>
      <protection/>
    </xf>
    <xf numFmtId="0" fontId="30" fillId="0" borderId="11" xfId="34" applyNumberFormat="1" applyFont="1" applyFill="1" applyBorder="1" applyAlignment="1">
      <alignment horizontal="center" vertical="center" wrapText="1"/>
      <protection/>
    </xf>
    <xf numFmtId="0" fontId="30" fillId="0" borderId="13" xfId="34" applyNumberFormat="1" applyFont="1" applyFill="1" applyBorder="1" applyAlignment="1">
      <alignment horizontal="center" vertical="center" wrapText="1"/>
      <protection/>
    </xf>
    <xf numFmtId="0" fontId="30" fillId="0" borderId="14" xfId="34" applyNumberFormat="1" applyFont="1" applyFill="1" applyBorder="1" applyAlignment="1">
      <alignment horizontal="center" vertical="center" wrapText="1"/>
      <protection/>
    </xf>
    <xf numFmtId="2" fontId="30" fillId="0" borderId="17" xfId="34" applyNumberFormat="1" applyFont="1" applyFill="1" applyBorder="1" applyAlignment="1">
      <alignment horizontal="center" vertical="center" wrapText="1"/>
      <protection/>
    </xf>
    <xf numFmtId="2" fontId="30" fillId="0" borderId="16" xfId="34" applyNumberFormat="1" applyFont="1" applyFill="1" applyBorder="1" applyAlignment="1">
      <alignment horizontal="center" vertical="center" wrapText="1"/>
      <protection/>
    </xf>
    <xf numFmtId="2" fontId="30" fillId="0" borderId="22" xfId="34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Fill="1" applyBorder="1" applyAlignment="1">
      <alignment horizontal="center" vertical="center" wrapText="1"/>
    </xf>
    <xf numFmtId="1" fontId="22" fillId="37" borderId="11" xfId="34" applyNumberFormat="1" applyFont="1" applyFill="1" applyBorder="1" applyAlignment="1">
      <alignment vertical="center" wrapText="1"/>
      <protection/>
    </xf>
    <xf numFmtId="1" fontId="22" fillId="37" borderId="14" xfId="34" applyNumberFormat="1" applyFont="1" applyFill="1" applyBorder="1" applyAlignment="1">
      <alignment vertical="center" wrapText="1"/>
      <protection/>
    </xf>
    <xf numFmtId="2" fontId="30" fillId="0" borderId="11" xfId="34" applyNumberFormat="1" applyFont="1" applyFill="1" applyBorder="1" applyAlignment="1">
      <alignment horizontal="center" vertical="center" wrapText="1"/>
      <protection/>
    </xf>
    <xf numFmtId="2" fontId="30" fillId="0" borderId="13" xfId="34" applyNumberFormat="1" applyFont="1" applyFill="1" applyBorder="1" applyAlignment="1">
      <alignment horizontal="center" vertical="center" wrapText="1"/>
      <protection/>
    </xf>
    <xf numFmtId="2" fontId="30" fillId="0" borderId="14" xfId="34" applyNumberFormat="1" applyFont="1" applyFill="1" applyBorder="1" applyAlignment="1">
      <alignment horizontal="center" vertical="center" wrapText="1"/>
      <protection/>
    </xf>
    <xf numFmtId="2" fontId="30" fillId="0" borderId="12" xfId="34" applyNumberFormat="1" applyFont="1" applyFill="1" applyBorder="1" applyAlignment="1">
      <alignment horizontal="center" vertical="center" wrapText="1"/>
      <protection/>
    </xf>
    <xf numFmtId="0" fontId="21" fillId="0" borderId="17" xfId="34" applyFont="1" applyFill="1" applyBorder="1" applyAlignment="1">
      <alignment horizontal="center" vertical="center" wrapText="1"/>
      <protection/>
    </xf>
    <xf numFmtId="0" fontId="21" fillId="0" borderId="20" xfId="34" applyFont="1" applyFill="1" applyBorder="1" applyAlignment="1">
      <alignment horizontal="center" vertical="center" wrapText="1"/>
      <protection/>
    </xf>
    <xf numFmtId="0" fontId="21" fillId="0" borderId="16" xfId="34" applyFont="1" applyFill="1" applyBorder="1" applyAlignment="1">
      <alignment horizontal="center" vertical="center" wrapText="1"/>
      <protection/>
    </xf>
    <xf numFmtId="1" fontId="21" fillId="0" borderId="17" xfId="34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206" fontId="30" fillId="0" borderId="17" xfId="34" applyNumberFormat="1" applyFont="1" applyFill="1" applyBorder="1" applyAlignment="1">
      <alignment horizontal="center" vertical="center" wrapText="1"/>
      <protection/>
    </xf>
    <xf numFmtId="206" fontId="30" fillId="0" borderId="20" xfId="0" applyNumberFormat="1" applyFont="1" applyFill="1" applyBorder="1" applyAlignment="1">
      <alignment horizontal="center" vertical="center" wrapText="1"/>
    </xf>
    <xf numFmtId="206" fontId="30" fillId="0" borderId="16" xfId="0" applyNumberFormat="1" applyFont="1" applyFill="1" applyBorder="1" applyAlignment="1">
      <alignment horizontal="center" vertical="center" wrapText="1"/>
    </xf>
    <xf numFmtId="1" fontId="22" fillId="37" borderId="11" xfId="34" applyNumberFormat="1" applyFont="1" applyFill="1" applyBorder="1" applyAlignment="1">
      <alignment horizontal="left" vertical="center" wrapText="1"/>
      <protection/>
    </xf>
    <xf numFmtId="1" fontId="22" fillId="37" borderId="14" xfId="34" applyNumberFormat="1" applyFont="1" applyFill="1" applyBorder="1" applyAlignment="1">
      <alignment horizontal="left" vertical="center" wrapText="1"/>
      <protection/>
    </xf>
    <xf numFmtId="198" fontId="48" fillId="0" borderId="11" xfId="34" applyNumberFormat="1" applyFont="1" applyFill="1" applyBorder="1" applyAlignment="1">
      <alignment horizontal="center" vertical="center" wrapText="1"/>
      <protection/>
    </xf>
    <xf numFmtId="198" fontId="48" fillId="0" borderId="14" xfId="34" applyNumberFormat="1" applyFont="1" applyFill="1" applyBorder="1" applyAlignment="1">
      <alignment horizontal="center" vertical="center" wrapText="1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2" fillId="34" borderId="10" xfId="56" applyFont="1" applyFill="1" applyBorder="1" applyAlignment="1">
      <alignment horizontal="center" vertical="center"/>
      <protection/>
    </xf>
    <xf numFmtId="0" fontId="44" fillId="34" borderId="10" xfId="56" applyFont="1" applyFill="1" applyBorder="1" applyAlignment="1">
      <alignment horizontal="center" vertical="center"/>
      <protection/>
    </xf>
    <xf numFmtId="0" fontId="52" fillId="0" borderId="0" xfId="56" applyFont="1" applyAlignment="1">
      <alignment horizontal="center"/>
      <protection/>
    </xf>
    <xf numFmtId="0" fontId="45" fillId="34" borderId="17" xfId="56" applyFont="1" applyFill="1" applyBorder="1" applyAlignment="1">
      <alignment horizontal="center" vertical="center"/>
      <protection/>
    </xf>
    <xf numFmtId="0" fontId="45" fillId="34" borderId="16" xfId="56" applyFont="1" applyFill="1" applyBorder="1" applyAlignment="1">
      <alignment horizontal="center" vertical="center"/>
      <protection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7" xfId="56" applyFont="1" applyFill="1" applyBorder="1" applyAlignment="1">
      <alignment horizontal="center" vertical="center" wrapText="1"/>
      <protection/>
    </xf>
    <xf numFmtId="0" fontId="52" fillId="34" borderId="16" xfId="56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center"/>
      <protection/>
    </xf>
    <xf numFmtId="0" fontId="14" fillId="37" borderId="10" xfId="35" applyFont="1" applyFill="1" applyBorder="1" applyAlignment="1">
      <alignment horizontal="center" vertical="center"/>
      <protection/>
    </xf>
    <xf numFmtId="206" fontId="14" fillId="37" borderId="10" xfId="35" applyNumberFormat="1" applyFont="1" applyFill="1" applyBorder="1" applyAlignment="1">
      <alignment horizontal="center" vertical="center" wrapText="1"/>
      <protection/>
    </xf>
    <xf numFmtId="206" fontId="14" fillId="37" borderId="10" xfId="35" applyNumberFormat="1" applyFont="1" applyFill="1" applyBorder="1" applyAlignment="1">
      <alignment horizontal="center"/>
      <protection/>
    </xf>
    <xf numFmtId="2" fontId="14" fillId="37" borderId="10" xfId="35" applyNumberFormat="1" applyFont="1" applyFill="1" applyBorder="1" applyAlignment="1">
      <alignment horizontal="center" vertical="center"/>
      <protection/>
    </xf>
    <xf numFmtId="206" fontId="14" fillId="37" borderId="10" xfId="35" applyNumberFormat="1" applyFont="1" applyFill="1" applyBorder="1" applyAlignment="1">
      <alignment horizontal="center" vertical="center"/>
      <protection/>
    </xf>
    <xf numFmtId="0" fontId="39" fillId="0" borderId="0" xfId="35" applyFont="1" applyFill="1" applyBorder="1" applyAlignment="1">
      <alignment horizontal="center"/>
      <protection/>
    </xf>
    <xf numFmtId="2" fontId="48" fillId="0" borderId="10" xfId="0" applyNumberFormat="1" applyFont="1" applyBorder="1" applyAlignment="1">
      <alignment horizontal="center" wrapText="1"/>
    </xf>
    <xf numFmtId="2" fontId="48" fillId="0" borderId="17" xfId="0" applyNumberFormat="1" applyFont="1" applyBorder="1" applyAlignment="1">
      <alignment horizontal="center" vertical="top" wrapText="1"/>
    </xf>
    <xf numFmtId="2" fontId="48" fillId="0" borderId="16" xfId="0" applyNumberFormat="1" applyFont="1" applyBorder="1" applyAlignment="1">
      <alignment horizontal="center" vertical="top" wrapText="1"/>
    </xf>
    <xf numFmtId="0" fontId="48" fillId="0" borderId="10" xfId="0" applyNumberFormat="1" applyFont="1" applyBorder="1" applyAlignment="1">
      <alignment horizontal="center" wrapText="1"/>
    </xf>
    <xf numFmtId="0" fontId="58" fillId="37" borderId="27" xfId="0" applyFont="1" applyFill="1" applyBorder="1" applyAlignment="1">
      <alignment horizontal="center" wrapText="1"/>
    </xf>
    <xf numFmtId="0" fontId="58" fillId="37" borderId="28" xfId="0" applyFont="1" applyFill="1" applyBorder="1" applyAlignment="1">
      <alignment horizontal="center" wrapText="1"/>
    </xf>
    <xf numFmtId="0" fontId="57" fillId="37" borderId="27" xfId="0" applyFont="1" applyFill="1" applyBorder="1" applyAlignment="1">
      <alignment horizontal="center" wrapText="1"/>
    </xf>
    <xf numFmtId="0" fontId="57" fillId="37" borderId="24" xfId="0" applyFont="1" applyFill="1" applyBorder="1" applyAlignment="1">
      <alignment horizontal="center" wrapText="1"/>
    </xf>
    <xf numFmtId="0" fontId="58" fillId="37" borderId="24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Таблица 4. ПГИ 2004 - 2006" xfId="34"/>
    <cellStyle name="Normal_Таблица 5. ПТП 2004-200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ED\SharedDoc\&#1058;&#1072;&#1073;&#1083;&#1080;&#1094;&#1072;%202.%20&#1042;&#1099;&#1087;&#1086;&#1083;&#1085;&#1077;&#1085;&#1080;&#1077;%20&#1055;&#1043;&#1048;%202001%20-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="175" zoomScaleNormal="175" zoomScalePageLayoutView="0" workbookViewId="0" topLeftCell="A21">
      <selection activeCell="D23" sqref="D23"/>
    </sheetView>
  </sheetViews>
  <sheetFormatPr defaultColWidth="9.00390625" defaultRowHeight="12.75"/>
  <cols>
    <col min="1" max="16384" width="9.125" style="1" customWidth="1"/>
  </cols>
  <sheetData>
    <row r="2" spans="4:9" ht="66.75" customHeight="1">
      <c r="D2" s="348" t="s">
        <v>464</v>
      </c>
      <c r="E2" s="348"/>
      <c r="F2" s="348"/>
      <c r="G2" s="348"/>
      <c r="H2" s="348"/>
      <c r="I2" s="348"/>
    </row>
    <row r="21" spans="1:9" ht="26.25">
      <c r="A21" s="349" t="s">
        <v>436</v>
      </c>
      <c r="B21" s="349"/>
      <c r="C21" s="349"/>
      <c r="D21" s="349"/>
      <c r="E21" s="349"/>
      <c r="F21" s="349"/>
      <c r="G21" s="349"/>
      <c r="H21" s="349"/>
      <c r="I21" s="349"/>
    </row>
    <row r="22" ht="22.5">
      <c r="C22" s="2"/>
    </row>
    <row r="23" ht="22.5">
      <c r="C23" s="2"/>
    </row>
    <row r="24" ht="22.5">
      <c r="C24" s="3" t="s">
        <v>0</v>
      </c>
    </row>
  </sheetData>
  <sheetProtection/>
  <mergeCells count="2">
    <mergeCell ref="D2:I2"/>
    <mergeCell ref="A21:I21"/>
  </mergeCells>
  <printOptions/>
  <pageMargins left="0.75" right="0.75" top="1" bottom="1" header="0.5" footer="0.5"/>
  <pageSetup firstPageNumber="5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115" zoomScaleSheetLayoutView="115" zoomScalePageLayoutView="0" workbookViewId="0" topLeftCell="B1">
      <selection activeCell="H1" sqref="H1:J1"/>
    </sheetView>
  </sheetViews>
  <sheetFormatPr defaultColWidth="9.00390625" defaultRowHeight="12.75"/>
  <cols>
    <col min="1" max="1" width="35.125" style="0" customWidth="1"/>
    <col min="2" max="2" width="11.125" style="0" customWidth="1"/>
    <col min="3" max="3" width="13.125" style="14" customWidth="1"/>
    <col min="4" max="4" width="9.25390625" style="15" customWidth="1"/>
    <col min="5" max="5" width="11.375" style="15" customWidth="1"/>
    <col min="6" max="6" width="13.75390625" style="14" bestFit="1" customWidth="1"/>
    <col min="7" max="7" width="8.375" style="15" customWidth="1"/>
    <col min="8" max="8" width="10.00390625" style="15" customWidth="1"/>
    <col min="9" max="9" width="12.625" style="14" customWidth="1"/>
    <col min="10" max="10" width="9.25390625" style="15" bestFit="1" customWidth="1"/>
  </cols>
  <sheetData>
    <row r="1" spans="1:10" ht="29.25" customHeight="1">
      <c r="A1" s="350" t="s">
        <v>371</v>
      </c>
      <c r="B1" s="352" t="s">
        <v>372</v>
      </c>
      <c r="C1" s="352"/>
      <c r="D1" s="352"/>
      <c r="E1" s="352" t="s">
        <v>373</v>
      </c>
      <c r="F1" s="352"/>
      <c r="G1" s="352"/>
      <c r="H1" s="352" t="s">
        <v>465</v>
      </c>
      <c r="I1" s="352"/>
      <c r="J1" s="352"/>
    </row>
    <row r="2" spans="1:14" ht="26.25" customHeight="1">
      <c r="A2" s="351"/>
      <c r="B2" s="300" t="s">
        <v>437</v>
      </c>
      <c r="C2" s="301" t="s">
        <v>374</v>
      </c>
      <c r="D2" s="245" t="s">
        <v>1</v>
      </c>
      <c r="E2" s="300" t="s">
        <v>437</v>
      </c>
      <c r="F2" s="301" t="s">
        <v>374</v>
      </c>
      <c r="G2" s="245" t="s">
        <v>1</v>
      </c>
      <c r="H2" s="300" t="s">
        <v>437</v>
      </c>
      <c r="I2" s="301" t="s">
        <v>374</v>
      </c>
      <c r="J2" s="246" t="s">
        <v>1</v>
      </c>
      <c r="K2" s="4"/>
      <c r="L2" s="4"/>
      <c r="M2" s="4"/>
      <c r="N2" s="4"/>
    </row>
    <row r="3" spans="1:14" ht="16.5" customHeight="1">
      <c r="A3" s="247" t="s">
        <v>198</v>
      </c>
      <c r="B3" s="5">
        <v>0</v>
      </c>
      <c r="C3" s="6">
        <v>0</v>
      </c>
      <c r="D3" s="7">
        <v>0</v>
      </c>
      <c r="E3" s="8">
        <v>1</v>
      </c>
      <c r="F3" s="6">
        <f>+'Чадвали чамбастии 3'!C9</f>
        <v>12500</v>
      </c>
      <c r="G3" s="7">
        <f>+F3*100/F13</f>
        <v>0.08672507588964491</v>
      </c>
      <c r="H3" s="8">
        <f>+B3+E3</f>
        <v>1</v>
      </c>
      <c r="I3" s="6">
        <f>+C3+F3</f>
        <v>12500</v>
      </c>
      <c r="J3" s="7">
        <f>+I3*100/I13</f>
        <v>0.08136860694992055</v>
      </c>
      <c r="K3" s="9"/>
      <c r="L3" s="9"/>
      <c r="M3" s="9"/>
      <c r="N3" s="9"/>
    </row>
    <row r="4" spans="1:14" ht="15" customHeight="1">
      <c r="A4" s="247" t="s">
        <v>207</v>
      </c>
      <c r="B4" s="5">
        <v>5</v>
      </c>
      <c r="C4" s="6">
        <f>+'Чадвали чамбастии 3'!C17</f>
        <v>82650</v>
      </c>
      <c r="D4" s="7">
        <f>+C4*100/C13</f>
        <v>8.71075549072697</v>
      </c>
      <c r="E4" s="8">
        <v>2</v>
      </c>
      <c r="F4" s="6">
        <f>+'Чадвали чамбастии 3'!C21</f>
        <v>12500</v>
      </c>
      <c r="G4" s="10">
        <f>+F4*100/F13</f>
        <v>0.08672507588964491</v>
      </c>
      <c r="H4" s="8">
        <f aca="true" t="shared" si="0" ref="H4:H12">+B4+E4</f>
        <v>7</v>
      </c>
      <c r="I4" s="6">
        <f aca="true" t="shared" si="1" ref="I4:I12">+C4+F4</f>
        <v>95150</v>
      </c>
      <c r="J4" s="10">
        <f>+I4*100/I13</f>
        <v>0.6193778361027953</v>
      </c>
      <c r="K4" s="11"/>
      <c r="L4" s="11"/>
      <c r="M4" s="11"/>
      <c r="N4" s="11"/>
    </row>
    <row r="5" spans="1:14" ht="29.25" customHeight="1">
      <c r="A5" s="247" t="s">
        <v>375</v>
      </c>
      <c r="B5" s="5">
        <v>2</v>
      </c>
      <c r="C5" s="6">
        <f>+'Чадвали чамбастии 3'!C27</f>
        <v>62128</v>
      </c>
      <c r="D5" s="7">
        <f>+C5*100/C13</f>
        <v>6.54787437541301</v>
      </c>
      <c r="E5" s="8">
        <v>10</v>
      </c>
      <c r="F5" s="6">
        <f>+'Чадвали чамбастии 3'!C39</f>
        <v>527685</v>
      </c>
      <c r="G5" s="10">
        <f>+F5*100/F13</f>
        <v>3.661081733666182</v>
      </c>
      <c r="H5" s="8">
        <f t="shared" si="0"/>
        <v>12</v>
      </c>
      <c r="I5" s="6">
        <f t="shared" si="1"/>
        <v>589813</v>
      </c>
      <c r="J5" s="10">
        <f>+I5*100/I13</f>
        <v>3.8393809736762794</v>
      </c>
      <c r="K5" s="11"/>
      <c r="L5" s="11"/>
      <c r="M5" s="11"/>
      <c r="N5" s="11"/>
    </row>
    <row r="6" spans="1:14" ht="30" customHeight="1">
      <c r="A6" s="247" t="s">
        <v>466</v>
      </c>
      <c r="B6" s="5">
        <v>2</v>
      </c>
      <c r="C6" s="6">
        <f>+'Чадвали чамбастии 3'!C50</f>
        <v>18338</v>
      </c>
      <c r="D6" s="7">
        <f>+C6*100/C13</f>
        <v>1.9327021680453866</v>
      </c>
      <c r="E6" s="8">
        <v>4</v>
      </c>
      <c r="F6" s="6">
        <f>+'Чадвали чамбастии 3'!C57</f>
        <v>45246</v>
      </c>
      <c r="G6" s="10">
        <f>+F6*100/F13</f>
        <v>0.3139170226962299</v>
      </c>
      <c r="H6" s="8">
        <f t="shared" si="0"/>
        <v>6</v>
      </c>
      <c r="I6" s="6">
        <f t="shared" si="1"/>
        <v>63584</v>
      </c>
      <c r="J6" s="10">
        <f>+I6*100/I13</f>
        <v>0.4138993203442999</v>
      </c>
      <c r="K6" s="11"/>
      <c r="L6" s="11"/>
      <c r="M6" s="11"/>
      <c r="N6" s="11"/>
    </row>
    <row r="7" spans="1:14" ht="30" customHeight="1">
      <c r="A7" s="247" t="s">
        <v>69</v>
      </c>
      <c r="B7" s="5">
        <v>1</v>
      </c>
      <c r="C7" s="6">
        <f>+'Чадвали чамбастии 3'!C44</f>
        <v>29700</v>
      </c>
      <c r="D7" s="7">
        <f>+C7*100/C13</f>
        <v>3.1301807389545195</v>
      </c>
      <c r="E7" s="8">
        <v>0</v>
      </c>
      <c r="F7" s="6">
        <v>0</v>
      </c>
      <c r="G7" s="10">
        <f>+F7*100/F13</f>
        <v>0</v>
      </c>
      <c r="H7" s="8">
        <f t="shared" si="0"/>
        <v>1</v>
      </c>
      <c r="I7" s="6">
        <f t="shared" si="1"/>
        <v>29700</v>
      </c>
      <c r="J7" s="10">
        <f>+I7*100/I13</f>
        <v>0.19333181011301123</v>
      </c>
      <c r="K7" s="11"/>
      <c r="L7" s="11"/>
      <c r="M7" s="11"/>
      <c r="N7" s="11"/>
    </row>
    <row r="8" spans="1:14" ht="15" customHeight="1">
      <c r="A8" s="247" t="s">
        <v>2</v>
      </c>
      <c r="B8" s="5">
        <v>3</v>
      </c>
      <c r="C8" s="6">
        <f>+'Чадвали чамбастии 3'!C64</f>
        <v>134521</v>
      </c>
      <c r="D8" s="7">
        <f>+C8*100/C13</f>
        <v>14.177610881646496</v>
      </c>
      <c r="E8" s="8">
        <v>20</v>
      </c>
      <c r="F8" s="6">
        <f>+'Чадвали чамбастии 3'!C85</f>
        <v>5138045</v>
      </c>
      <c r="G8" s="10">
        <f>+F8*100/F13</f>
        <v>35.64778740395285</v>
      </c>
      <c r="H8" s="8">
        <f t="shared" si="0"/>
        <v>23</v>
      </c>
      <c r="I8" s="6">
        <f t="shared" si="1"/>
        <v>5272566</v>
      </c>
      <c r="J8" s="10">
        <f>+I8*100/I13</f>
        <v>34.32170803772119</v>
      </c>
      <c r="K8" s="11"/>
      <c r="L8" s="11"/>
      <c r="M8" s="11"/>
      <c r="N8" s="11"/>
    </row>
    <row r="9" spans="1:14" ht="16.5" customHeight="1">
      <c r="A9" s="179" t="s">
        <v>206</v>
      </c>
      <c r="B9" s="5">
        <v>6</v>
      </c>
      <c r="C9" s="6">
        <f>+'Чадвали чамбастии 3'!C95</f>
        <v>567818</v>
      </c>
      <c r="D9" s="7">
        <f>+C9*100/C13</f>
        <v>59.844207637430216</v>
      </c>
      <c r="E9" s="8">
        <v>20</v>
      </c>
      <c r="F9" s="6">
        <f>+'Чадвали чамбастии 3'!C118</f>
        <v>8458247</v>
      </c>
      <c r="G9" s="10">
        <f>+F9*100/F13</f>
        <v>58.68336903746891</v>
      </c>
      <c r="H9" s="8">
        <f t="shared" si="0"/>
        <v>26</v>
      </c>
      <c r="I9" s="6">
        <f t="shared" si="1"/>
        <v>9026065</v>
      </c>
      <c r="J9" s="10">
        <f>+I9*100/I13</f>
        <v>58.75506682315477</v>
      </c>
      <c r="K9" s="11"/>
      <c r="L9" s="11"/>
      <c r="M9" s="11"/>
      <c r="N9" s="11"/>
    </row>
    <row r="10" spans="1:14" ht="14.25" customHeight="1">
      <c r="A10" s="179" t="s">
        <v>3</v>
      </c>
      <c r="B10" s="5">
        <v>2</v>
      </c>
      <c r="C10" s="6">
        <f>+'Чадвали чамбастии 3'!C124</f>
        <v>26645</v>
      </c>
      <c r="D10" s="7">
        <f>+C10*100/C13</f>
        <v>2.808204235334787</v>
      </c>
      <c r="E10" s="8">
        <v>6</v>
      </c>
      <c r="F10" s="6">
        <f>+'Чадвали чамбастии 3'!C132</f>
        <v>120000</v>
      </c>
      <c r="G10" s="10">
        <f>+F10*100/F13</f>
        <v>0.8325607285405912</v>
      </c>
      <c r="H10" s="8">
        <f t="shared" si="0"/>
        <v>8</v>
      </c>
      <c r="I10" s="6">
        <f t="shared" si="1"/>
        <v>146645</v>
      </c>
      <c r="J10" s="10">
        <f>+I10*100/I13</f>
        <v>0.954583949293688</v>
      </c>
      <c r="K10" s="11"/>
      <c r="L10" s="11"/>
      <c r="M10" s="11"/>
      <c r="N10" s="11"/>
    </row>
    <row r="11" spans="1:14" ht="16.5" customHeight="1">
      <c r="A11" s="247" t="s">
        <v>299</v>
      </c>
      <c r="B11" s="5">
        <v>2</v>
      </c>
      <c r="C11" s="6">
        <f>+'Чадвали чамбастии 3'!C138</f>
        <v>27027</v>
      </c>
      <c r="D11" s="7">
        <f>+C11*100/C13</f>
        <v>2.848464472448613</v>
      </c>
      <c r="E11" s="8">
        <v>7</v>
      </c>
      <c r="F11" s="6">
        <f>+'Чадвали чамбастии 3'!C148</f>
        <v>85140</v>
      </c>
      <c r="G11" s="10">
        <f>+F11*100/F13</f>
        <v>0.5907018368995494</v>
      </c>
      <c r="H11" s="8">
        <f t="shared" si="0"/>
        <v>9</v>
      </c>
      <c r="I11" s="6">
        <f t="shared" si="1"/>
        <v>112167</v>
      </c>
      <c r="J11" s="10">
        <f>+I11*100/I13</f>
        <v>0.7301498028601391</v>
      </c>
      <c r="K11" s="11"/>
      <c r="L11" s="11"/>
      <c r="M11" s="11"/>
      <c r="N11" s="11"/>
    </row>
    <row r="12" spans="1:14" ht="18.75" customHeight="1">
      <c r="A12" s="179" t="s">
        <v>312</v>
      </c>
      <c r="B12" s="5">
        <v>0</v>
      </c>
      <c r="C12" s="6">
        <v>0</v>
      </c>
      <c r="D12" s="7">
        <f>+C12*100/C13</f>
        <v>0</v>
      </c>
      <c r="E12" s="8">
        <v>1</v>
      </c>
      <c r="F12" s="6">
        <f>+'Чадвали чамбастии 3'!C153</f>
        <v>14000</v>
      </c>
      <c r="G12" s="10">
        <f>+F12*100/F13</f>
        <v>0.0971320849964023</v>
      </c>
      <c r="H12" s="8">
        <f t="shared" si="0"/>
        <v>1</v>
      </c>
      <c r="I12" s="6">
        <f t="shared" si="1"/>
        <v>14000</v>
      </c>
      <c r="J12" s="10">
        <f>+I12*100/I13</f>
        <v>0.09113283978391101</v>
      </c>
      <c r="K12" s="13"/>
      <c r="L12" s="11"/>
      <c r="M12" s="11"/>
      <c r="N12" s="11"/>
    </row>
    <row r="13" spans="1:14" ht="20.25" customHeight="1">
      <c r="A13" s="248" t="s">
        <v>467</v>
      </c>
      <c r="B13" s="249">
        <f aca="true" t="shared" si="2" ref="B13:J13">SUM(B3:B12)</f>
        <v>23</v>
      </c>
      <c r="C13" s="250">
        <f t="shared" si="2"/>
        <v>948827</v>
      </c>
      <c r="D13" s="251">
        <f t="shared" si="2"/>
        <v>99.99999999999999</v>
      </c>
      <c r="E13" s="252">
        <f t="shared" si="2"/>
        <v>71</v>
      </c>
      <c r="F13" s="250">
        <f t="shared" si="2"/>
        <v>14413363</v>
      </c>
      <c r="G13" s="251">
        <f t="shared" si="2"/>
        <v>100</v>
      </c>
      <c r="H13" s="252">
        <f t="shared" si="2"/>
        <v>94</v>
      </c>
      <c r="I13" s="253">
        <f>SUM(I3:I12)</f>
        <v>15362190</v>
      </c>
      <c r="J13" s="251">
        <f t="shared" si="2"/>
        <v>100.00000000000001</v>
      </c>
      <c r="K13" s="13"/>
      <c r="L13" s="13"/>
      <c r="M13" s="13"/>
      <c r="N13" s="13"/>
    </row>
  </sheetData>
  <sheetProtection/>
  <mergeCells count="4">
    <mergeCell ref="A1:A2"/>
    <mergeCell ref="B1:D1"/>
    <mergeCell ref="E1:G1"/>
    <mergeCell ref="H1:J1"/>
  </mergeCells>
  <printOptions horizontalCentered="1"/>
  <pageMargins left="0.7874015748031497" right="0.7874015748031497" top="1.4960629921259843" bottom="0.984251968503937" header="0.9448818897637796" footer="0.5118110236220472"/>
  <pageSetup firstPageNumber="53" useFirstPageNumber="1" horizontalDpi="600" verticalDpi="600" orientation="landscape" paperSize="9" scale="98" r:id="rId1"/>
  <headerFooter alignWithMargins="0">
    <oddHeader>&amp;C&amp;"Times New Roman Tj, Bold"&amp;14Љадвали љамъбастии &amp;"Times New Roman Tj,обычный"1: Таќсимоти соњањо дар доираи БДИ  барои солњои 2011-2013 &amp;"Times New Roman Tj, Bold"  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"/>
  <sheetViews>
    <sheetView view="pageBreakPreview" zoomScale="85" zoomScaleSheetLayoutView="85" zoomScalePageLayoutView="0" workbookViewId="0" topLeftCell="A1">
      <pane ySplit="6" topLeftCell="A175" activePane="bottomLeft" state="frozen"/>
      <selection pane="topLeft" activeCell="A1" sqref="A1"/>
      <selection pane="bottomLeft" activeCell="C168" sqref="C168"/>
    </sheetView>
  </sheetViews>
  <sheetFormatPr defaultColWidth="9.00390625" defaultRowHeight="12.75"/>
  <cols>
    <col min="1" max="1" width="7.375" style="1" customWidth="1"/>
    <col min="2" max="2" width="42.00390625" style="1" customWidth="1"/>
    <col min="3" max="3" width="19.75390625" style="1" bestFit="1" customWidth="1"/>
    <col min="4" max="4" width="15.375" style="1" customWidth="1"/>
    <col min="5" max="5" width="12.25390625" style="1" customWidth="1"/>
    <col min="6" max="6" width="11.75390625" style="156" customWidth="1"/>
    <col min="7" max="7" width="12.00390625" style="156" customWidth="1"/>
    <col min="8" max="8" width="13.125" style="157" customWidth="1"/>
    <col min="9" max="9" width="16.875" style="1" customWidth="1"/>
  </cols>
  <sheetData>
    <row r="1" spans="1:12" ht="51.75" customHeight="1">
      <c r="A1" s="411" t="s">
        <v>541</v>
      </c>
      <c r="B1" s="411"/>
      <c r="C1" s="411"/>
      <c r="D1" s="411"/>
      <c r="E1" s="411"/>
      <c r="F1" s="411"/>
      <c r="G1" s="411"/>
      <c r="H1" s="411"/>
      <c r="I1" s="110"/>
      <c r="J1" s="16"/>
      <c r="K1" s="16"/>
      <c r="L1" s="16"/>
    </row>
    <row r="2" spans="1:12" ht="21.75" customHeight="1">
      <c r="A2" s="111"/>
      <c r="B2" s="112"/>
      <c r="C2" s="113"/>
      <c r="D2" s="113"/>
      <c r="E2" s="114"/>
      <c r="F2" s="115"/>
      <c r="G2" s="412" t="s">
        <v>376</v>
      </c>
      <c r="H2" s="412"/>
      <c r="I2" s="116"/>
      <c r="J2" s="17"/>
      <c r="K2" s="17"/>
      <c r="L2" s="17"/>
    </row>
    <row r="3" spans="1:12" ht="12.75" customHeight="1">
      <c r="A3" s="419" t="s">
        <v>4</v>
      </c>
      <c r="B3" s="416" t="s">
        <v>377</v>
      </c>
      <c r="C3" s="416" t="s">
        <v>512</v>
      </c>
      <c r="D3" s="416" t="s">
        <v>513</v>
      </c>
      <c r="E3" s="427" t="s">
        <v>378</v>
      </c>
      <c r="F3" s="413" t="s">
        <v>514</v>
      </c>
      <c r="G3" s="414"/>
      <c r="H3" s="415"/>
      <c r="I3" s="422" t="s">
        <v>542</v>
      </c>
      <c r="J3" s="20"/>
      <c r="K3" s="18"/>
      <c r="L3" s="19"/>
    </row>
    <row r="4" spans="1:12" ht="12.75" customHeight="1">
      <c r="A4" s="420"/>
      <c r="B4" s="417"/>
      <c r="C4" s="417"/>
      <c r="D4" s="417"/>
      <c r="E4" s="428"/>
      <c r="F4" s="430" t="s">
        <v>171</v>
      </c>
      <c r="G4" s="431"/>
      <c r="H4" s="425" t="s">
        <v>379</v>
      </c>
      <c r="I4" s="423"/>
      <c r="J4" s="20"/>
      <c r="K4" s="18"/>
      <c r="L4" s="19"/>
    </row>
    <row r="5" spans="1:12" ht="30.75" customHeight="1">
      <c r="A5" s="421"/>
      <c r="B5" s="418"/>
      <c r="C5" s="418"/>
      <c r="D5" s="418"/>
      <c r="E5" s="429"/>
      <c r="F5" s="254" t="s">
        <v>289</v>
      </c>
      <c r="G5" s="255" t="s">
        <v>543</v>
      </c>
      <c r="H5" s="426"/>
      <c r="I5" s="424"/>
      <c r="J5" s="20"/>
      <c r="K5" s="18"/>
      <c r="L5" s="19"/>
    </row>
    <row r="6" spans="1:12" ht="9" customHeight="1">
      <c r="A6" s="117"/>
      <c r="B6" s="118"/>
      <c r="C6" s="119"/>
      <c r="D6" s="120"/>
      <c r="E6" s="121"/>
      <c r="F6" s="122"/>
      <c r="G6" s="123"/>
      <c r="H6" s="124"/>
      <c r="I6" s="125"/>
      <c r="J6" s="20"/>
      <c r="K6" s="18"/>
      <c r="L6" s="19"/>
    </row>
    <row r="7" spans="1:12" s="23" customFormat="1" ht="17.25" customHeight="1">
      <c r="A7" s="383" t="s">
        <v>198</v>
      </c>
      <c r="B7" s="384"/>
      <c r="C7" s="384"/>
      <c r="D7" s="385"/>
      <c r="E7" s="126"/>
      <c r="F7" s="126"/>
      <c r="G7" s="126"/>
      <c r="H7" s="127"/>
      <c r="I7" s="125"/>
      <c r="J7" s="22"/>
      <c r="K7" s="21"/>
      <c r="L7" s="19"/>
    </row>
    <row r="8" spans="1:12" ht="21" customHeight="1">
      <c r="A8" s="368">
        <v>1</v>
      </c>
      <c r="B8" s="355" t="s">
        <v>438</v>
      </c>
      <c r="C8" s="24" t="s">
        <v>439</v>
      </c>
      <c r="D8" s="25" t="s">
        <v>193</v>
      </c>
      <c r="E8" s="126">
        <v>10700</v>
      </c>
      <c r="F8" s="132">
        <v>491.55</v>
      </c>
      <c r="G8" s="132">
        <v>145.6</v>
      </c>
      <c r="H8" s="302">
        <v>5272.97</v>
      </c>
      <c r="I8" s="308">
        <f>+H8*100%/E8</f>
        <v>0.4928009345794393</v>
      </c>
      <c r="J8" s="22"/>
      <c r="K8" s="21"/>
      <c r="L8" s="19"/>
    </row>
    <row r="9" spans="1:12" ht="12.75">
      <c r="A9" s="369"/>
      <c r="B9" s="356"/>
      <c r="C9" s="25" t="s">
        <v>611</v>
      </c>
      <c r="D9" s="25" t="s">
        <v>611</v>
      </c>
      <c r="E9" s="126">
        <v>2680</v>
      </c>
      <c r="F9" s="132">
        <v>29.16</v>
      </c>
      <c r="G9" s="132">
        <v>5.56</v>
      </c>
      <c r="H9" s="133">
        <v>771.55</v>
      </c>
      <c r="I9" s="308">
        <f>+H9*100%/E9</f>
        <v>0.2878917910447761</v>
      </c>
      <c r="J9" s="22"/>
      <c r="K9" s="21"/>
      <c r="L9" s="19"/>
    </row>
    <row r="10" spans="1:12" ht="12.75" customHeight="1">
      <c r="A10" s="370"/>
      <c r="B10" s="357"/>
      <c r="C10" s="220" t="s">
        <v>289</v>
      </c>
      <c r="D10" s="224"/>
      <c r="E10" s="219">
        <f>SUM(E8:E9)</f>
        <v>13380</v>
      </c>
      <c r="F10" s="219">
        <f>SUM(F8:F9)</f>
        <v>520.71</v>
      </c>
      <c r="G10" s="219">
        <f>SUM(G8:G9)</f>
        <v>151.16</v>
      </c>
      <c r="H10" s="219">
        <f>SUM(H8:H9)</f>
        <v>6044.52</v>
      </c>
      <c r="I10" s="309">
        <f>+H10*100%/E10</f>
        <v>0.4517578475336323</v>
      </c>
      <c r="J10" s="26"/>
      <c r="K10" s="21"/>
      <c r="L10" s="19"/>
    </row>
    <row r="11" spans="1:12" ht="21" customHeight="1">
      <c r="A11" s="368">
        <v>2</v>
      </c>
      <c r="B11" s="355" t="s">
        <v>612</v>
      </c>
      <c r="C11" s="24" t="s">
        <v>6</v>
      </c>
      <c r="D11" s="24" t="s">
        <v>544</v>
      </c>
      <c r="E11" s="126">
        <v>5000</v>
      </c>
      <c r="F11" s="126">
        <v>409.86</v>
      </c>
      <c r="G11" s="126">
        <v>0</v>
      </c>
      <c r="H11" s="127">
        <v>3149.24</v>
      </c>
      <c r="I11" s="310">
        <f aca="true" t="shared" si="0" ref="I11:I76">+H11*100%/E11</f>
        <v>0.629848</v>
      </c>
      <c r="J11" s="22"/>
      <c r="K11" s="21"/>
      <c r="L11" s="19"/>
    </row>
    <row r="12" spans="1:12" ht="12.75">
      <c r="A12" s="369"/>
      <c r="B12" s="356"/>
      <c r="C12" s="103" t="s">
        <v>545</v>
      </c>
      <c r="D12" s="103" t="s">
        <v>545</v>
      </c>
      <c r="E12" s="126">
        <v>0</v>
      </c>
      <c r="F12" s="126">
        <v>0</v>
      </c>
      <c r="G12" s="126">
        <v>0</v>
      </c>
      <c r="H12" s="127">
        <v>0.33</v>
      </c>
      <c r="I12" s="310"/>
      <c r="J12" s="22"/>
      <c r="K12" s="21"/>
      <c r="L12" s="19"/>
    </row>
    <row r="13" spans="1:12" ht="12.75" customHeight="1">
      <c r="A13" s="370"/>
      <c r="B13" s="357"/>
      <c r="C13" s="220" t="s">
        <v>289</v>
      </c>
      <c r="D13" s="224"/>
      <c r="E13" s="219">
        <f>SUM(E11:E12)</f>
        <v>5000</v>
      </c>
      <c r="F13" s="219">
        <f>SUM(F11:F12)</f>
        <v>409.86</v>
      </c>
      <c r="G13" s="219">
        <f>SUM(G11:G12)</f>
        <v>0</v>
      </c>
      <c r="H13" s="219">
        <f>SUM(H11:H12)</f>
        <v>3149.5699999999997</v>
      </c>
      <c r="I13" s="309">
        <f t="shared" si="0"/>
        <v>0.629914</v>
      </c>
      <c r="J13" s="26"/>
      <c r="K13" s="21"/>
      <c r="L13" s="19"/>
    </row>
    <row r="14" spans="1:12" s="23" customFormat="1" ht="24.75" customHeight="1">
      <c r="A14" s="407">
        <v>3</v>
      </c>
      <c r="B14" s="355" t="s">
        <v>230</v>
      </c>
      <c r="C14" s="24" t="s">
        <v>6</v>
      </c>
      <c r="D14" s="24" t="s">
        <v>544</v>
      </c>
      <c r="E14" s="129">
        <v>1036</v>
      </c>
      <c r="F14" s="126">
        <v>0</v>
      </c>
      <c r="G14" s="126">
        <v>0</v>
      </c>
      <c r="H14" s="129">
        <v>1087.77</v>
      </c>
      <c r="I14" s="310">
        <f t="shared" si="0"/>
        <v>1.0499710424710424</v>
      </c>
      <c r="J14" s="22"/>
      <c r="K14" s="21"/>
      <c r="L14" s="19"/>
    </row>
    <row r="15" spans="1:12" s="23" customFormat="1" ht="22.5">
      <c r="A15" s="408"/>
      <c r="B15" s="356"/>
      <c r="C15" s="24" t="s">
        <v>6</v>
      </c>
      <c r="D15" s="24" t="s">
        <v>70</v>
      </c>
      <c r="E15" s="129">
        <v>3938.96</v>
      </c>
      <c r="F15" s="129">
        <v>300.62</v>
      </c>
      <c r="G15" s="129">
        <v>22.18</v>
      </c>
      <c r="H15" s="129">
        <v>2013.11</v>
      </c>
      <c r="I15" s="310">
        <f t="shared" si="0"/>
        <v>0.5110765278144485</v>
      </c>
      <c r="J15" s="22"/>
      <c r="K15" s="21"/>
      <c r="L15" s="19"/>
    </row>
    <row r="16" spans="1:12" s="23" customFormat="1" ht="12.75">
      <c r="A16" s="408"/>
      <c r="B16" s="356"/>
      <c r="C16" s="25" t="s">
        <v>611</v>
      </c>
      <c r="D16" s="25" t="s">
        <v>611</v>
      </c>
      <c r="E16" s="129">
        <v>872</v>
      </c>
      <c r="F16" s="129">
        <v>0</v>
      </c>
      <c r="G16" s="129">
        <v>0</v>
      </c>
      <c r="H16" s="129">
        <v>628.85</v>
      </c>
      <c r="I16" s="310">
        <f t="shared" si="0"/>
        <v>0.721158256880734</v>
      </c>
      <c r="J16" s="22"/>
      <c r="K16" s="21"/>
      <c r="L16" s="19"/>
    </row>
    <row r="17" spans="1:12" s="23" customFormat="1" ht="12.75">
      <c r="A17" s="408"/>
      <c r="B17" s="356"/>
      <c r="C17" s="103" t="s">
        <v>545</v>
      </c>
      <c r="D17" s="103" t="s">
        <v>545</v>
      </c>
      <c r="E17" s="129">
        <v>0</v>
      </c>
      <c r="F17" s="129">
        <v>0.4</v>
      </c>
      <c r="G17" s="129">
        <v>0</v>
      </c>
      <c r="H17" s="129">
        <v>0.4</v>
      </c>
      <c r="I17" s="310"/>
      <c r="J17" s="22"/>
      <c r="K17" s="21"/>
      <c r="L17" s="19"/>
    </row>
    <row r="18" spans="1:12" s="23" customFormat="1" ht="12" customHeight="1">
      <c r="A18" s="409"/>
      <c r="B18" s="357"/>
      <c r="C18" s="220" t="s">
        <v>289</v>
      </c>
      <c r="D18" s="221"/>
      <c r="E18" s="219">
        <f>SUM(E14:E17)</f>
        <v>5846.96</v>
      </c>
      <c r="F18" s="219">
        <f>SUM(F14:F17)</f>
        <v>301.02</v>
      </c>
      <c r="G18" s="219">
        <f>SUM(G14:G17)</f>
        <v>22.18</v>
      </c>
      <c r="H18" s="219">
        <f>SUM(H14:H17)</f>
        <v>3730.13</v>
      </c>
      <c r="I18" s="309">
        <f t="shared" si="0"/>
        <v>0.6379605812251153</v>
      </c>
      <c r="J18" s="22"/>
      <c r="K18" s="21"/>
      <c r="L18" s="19"/>
    </row>
    <row r="19" spans="1:12" ht="21" customHeight="1">
      <c r="A19" s="368">
        <v>4</v>
      </c>
      <c r="B19" s="355" t="s">
        <v>232</v>
      </c>
      <c r="C19" s="24" t="s">
        <v>6</v>
      </c>
      <c r="D19" s="24" t="s">
        <v>544</v>
      </c>
      <c r="E19" s="126">
        <v>2103</v>
      </c>
      <c r="F19" s="126">
        <v>125.96</v>
      </c>
      <c r="G19" s="129">
        <v>0</v>
      </c>
      <c r="H19" s="127">
        <v>514.92</v>
      </c>
      <c r="I19" s="310">
        <f t="shared" si="0"/>
        <v>0.2448502139800285</v>
      </c>
      <c r="J19" s="22"/>
      <c r="K19" s="21"/>
      <c r="L19" s="19"/>
    </row>
    <row r="20" spans="1:12" ht="12.75">
      <c r="A20" s="369"/>
      <c r="B20" s="356"/>
      <c r="C20" s="103" t="s">
        <v>545</v>
      </c>
      <c r="D20" s="103" t="s">
        <v>545</v>
      </c>
      <c r="E20" s="126">
        <v>0</v>
      </c>
      <c r="F20" s="126">
        <v>0</v>
      </c>
      <c r="G20" s="126">
        <v>0</v>
      </c>
      <c r="H20" s="127">
        <v>0</v>
      </c>
      <c r="I20" s="310"/>
      <c r="J20" s="22"/>
      <c r="K20" s="21"/>
      <c r="L20" s="19"/>
    </row>
    <row r="21" spans="1:12" ht="12.75" customHeight="1">
      <c r="A21" s="370"/>
      <c r="B21" s="357"/>
      <c r="C21" s="220" t="s">
        <v>289</v>
      </c>
      <c r="D21" s="224"/>
      <c r="E21" s="219">
        <f>SUM(E19:E20)</f>
        <v>2103</v>
      </c>
      <c r="F21" s="219">
        <f>SUM(F19:F20)</f>
        <v>125.96</v>
      </c>
      <c r="G21" s="219">
        <f>SUM(G19:G20)</f>
        <v>0</v>
      </c>
      <c r="H21" s="219">
        <f>SUM(H19:H20)</f>
        <v>514.92</v>
      </c>
      <c r="I21" s="309">
        <f t="shared" si="0"/>
        <v>0.2448502139800285</v>
      </c>
      <c r="J21" s="26"/>
      <c r="K21" s="21"/>
      <c r="L21" s="19"/>
    </row>
    <row r="22" spans="1:12" ht="21" customHeight="1">
      <c r="A22" s="368">
        <v>5</v>
      </c>
      <c r="B22" s="355" t="s">
        <v>380</v>
      </c>
      <c r="C22" s="24" t="s">
        <v>439</v>
      </c>
      <c r="D22" s="24" t="s">
        <v>546</v>
      </c>
      <c r="E22" s="126">
        <v>4000</v>
      </c>
      <c r="F22" s="126">
        <v>0</v>
      </c>
      <c r="G22" s="126">
        <v>0</v>
      </c>
      <c r="H22" s="127">
        <v>0</v>
      </c>
      <c r="I22" s="310">
        <f t="shared" si="0"/>
        <v>0</v>
      </c>
      <c r="J22" s="22"/>
      <c r="K22" s="21"/>
      <c r="L22" s="19"/>
    </row>
    <row r="23" spans="1:12" ht="21" customHeight="1">
      <c r="A23" s="369"/>
      <c r="B23" s="356"/>
      <c r="C23" s="24" t="s">
        <v>6</v>
      </c>
      <c r="D23" s="24" t="s">
        <v>546</v>
      </c>
      <c r="E23" s="126">
        <v>1993</v>
      </c>
      <c r="F23" s="126">
        <v>188.1</v>
      </c>
      <c r="G23" s="126">
        <v>0</v>
      </c>
      <c r="H23" s="126">
        <v>188.1</v>
      </c>
      <c r="I23" s="310">
        <f t="shared" si="0"/>
        <v>0.0943803311590567</v>
      </c>
      <c r="J23" s="22"/>
      <c r="K23" s="21"/>
      <c r="L23" s="19"/>
    </row>
    <row r="24" spans="1:12" ht="21" customHeight="1">
      <c r="A24" s="369"/>
      <c r="B24" s="356"/>
      <c r="C24" s="24" t="s">
        <v>6</v>
      </c>
      <c r="D24" s="24" t="s">
        <v>546</v>
      </c>
      <c r="E24" s="126">
        <v>4000</v>
      </c>
      <c r="F24" s="126">
        <v>0</v>
      </c>
      <c r="G24" s="126">
        <v>0</v>
      </c>
      <c r="H24" s="126">
        <v>0</v>
      </c>
      <c r="I24" s="310">
        <f t="shared" si="0"/>
        <v>0</v>
      </c>
      <c r="J24" s="22"/>
      <c r="K24" s="21"/>
      <c r="L24" s="19"/>
    </row>
    <row r="25" spans="1:12" ht="12.75">
      <c r="A25" s="369"/>
      <c r="B25" s="356"/>
      <c r="C25" s="103" t="s">
        <v>545</v>
      </c>
      <c r="D25" s="103" t="s">
        <v>545</v>
      </c>
      <c r="E25" s="126">
        <v>0</v>
      </c>
      <c r="F25" s="126">
        <v>0</v>
      </c>
      <c r="G25" s="126">
        <v>0</v>
      </c>
      <c r="H25" s="127">
        <v>0</v>
      </c>
      <c r="I25" s="310"/>
      <c r="J25" s="22"/>
      <c r="K25" s="21"/>
      <c r="L25" s="19"/>
    </row>
    <row r="26" spans="1:12" ht="12.75" customHeight="1">
      <c r="A26" s="370"/>
      <c r="B26" s="357"/>
      <c r="C26" s="220" t="s">
        <v>289</v>
      </c>
      <c r="D26" s="224"/>
      <c r="E26" s="219">
        <f>SUM(E22:E25)</f>
        <v>9993</v>
      </c>
      <c r="F26" s="219">
        <f>SUM(F22:F25)</f>
        <v>188.1</v>
      </c>
      <c r="G26" s="219">
        <f>SUM(G22:G25)</f>
        <v>0</v>
      </c>
      <c r="H26" s="219">
        <f>SUM(H22:H25)</f>
        <v>188.1</v>
      </c>
      <c r="I26" s="309">
        <f t="shared" si="0"/>
        <v>0.018823176223356348</v>
      </c>
      <c r="J26" s="26"/>
      <c r="K26" s="21"/>
      <c r="L26" s="19"/>
    </row>
    <row r="27" spans="1:12" ht="18" customHeight="1">
      <c r="A27" s="27"/>
      <c r="B27" s="28" t="s">
        <v>468</v>
      </c>
      <c r="C27" s="225"/>
      <c r="D27" s="226"/>
      <c r="E27" s="227">
        <f>+E21+E18+E13+E10+E26</f>
        <v>36322.96</v>
      </c>
      <c r="F27" s="227">
        <f>+F21+F18+F13+F10+F26</f>
        <v>1545.6499999999999</v>
      </c>
      <c r="G27" s="227">
        <f>+G21+G18+G13+G10+G26</f>
        <v>173.34</v>
      </c>
      <c r="H27" s="227">
        <f>+H21+H18+H13+H10+H26</f>
        <v>13627.24</v>
      </c>
      <c r="I27" s="311">
        <f t="shared" si="0"/>
        <v>0.37516876377916336</v>
      </c>
      <c r="J27" s="30"/>
      <c r="K27" s="29"/>
      <c r="L27" s="19"/>
    </row>
    <row r="28" spans="1:12" s="23" customFormat="1" ht="16.5" customHeight="1">
      <c r="A28" s="383" t="s">
        <v>207</v>
      </c>
      <c r="B28" s="384"/>
      <c r="C28" s="384"/>
      <c r="D28" s="385"/>
      <c r="E28" s="131"/>
      <c r="F28" s="131"/>
      <c r="G28" s="131"/>
      <c r="H28" s="127"/>
      <c r="I28" s="310"/>
      <c r="J28" s="22"/>
      <c r="K28" s="21"/>
      <c r="L28" s="19"/>
    </row>
    <row r="29" spans="1:12" s="23" customFormat="1" ht="24.75" customHeight="1">
      <c r="A29" s="407">
        <v>6</v>
      </c>
      <c r="B29" s="355" t="s">
        <v>381</v>
      </c>
      <c r="C29" s="24" t="s">
        <v>439</v>
      </c>
      <c r="D29" s="24" t="s">
        <v>544</v>
      </c>
      <c r="E29" s="129">
        <v>5000</v>
      </c>
      <c r="F29" s="129">
        <v>248.9</v>
      </c>
      <c r="G29" s="129">
        <v>118.23</v>
      </c>
      <c r="H29" s="129">
        <v>4372.11</v>
      </c>
      <c r="I29" s="310">
        <f t="shared" si="0"/>
        <v>0.8744219999999999</v>
      </c>
      <c r="J29" s="22"/>
      <c r="K29" s="21"/>
      <c r="L29" s="19"/>
    </row>
    <row r="30" spans="1:12" s="23" customFormat="1" ht="22.5">
      <c r="A30" s="408"/>
      <c r="B30" s="356"/>
      <c r="C30" s="25" t="s">
        <v>6</v>
      </c>
      <c r="D30" s="24" t="s">
        <v>544</v>
      </c>
      <c r="E30" s="129">
        <v>5800</v>
      </c>
      <c r="F30" s="129">
        <v>410.38</v>
      </c>
      <c r="G30" s="129">
        <v>23.68</v>
      </c>
      <c r="H30" s="129">
        <v>5070.07</v>
      </c>
      <c r="I30" s="310">
        <f t="shared" si="0"/>
        <v>0.87415</v>
      </c>
      <c r="J30" s="22"/>
      <c r="K30" s="21"/>
      <c r="L30" s="19"/>
    </row>
    <row r="31" spans="1:12" s="23" customFormat="1" ht="22.5">
      <c r="A31" s="408"/>
      <c r="B31" s="356"/>
      <c r="C31" s="25" t="s">
        <v>6</v>
      </c>
      <c r="D31" s="24" t="s">
        <v>544</v>
      </c>
      <c r="E31" s="129">
        <v>4500</v>
      </c>
      <c r="F31" s="129">
        <v>56.77</v>
      </c>
      <c r="G31" s="129">
        <v>0.05</v>
      </c>
      <c r="H31" s="129">
        <v>4338.79</v>
      </c>
      <c r="I31" s="310">
        <f t="shared" si="0"/>
        <v>0.9641755555555556</v>
      </c>
      <c r="J31" s="22"/>
      <c r="K31" s="21"/>
      <c r="L31" s="19"/>
    </row>
    <row r="32" spans="1:12" s="23" customFormat="1" ht="12.75">
      <c r="A32" s="408"/>
      <c r="B32" s="356"/>
      <c r="C32" s="25" t="s">
        <v>611</v>
      </c>
      <c r="D32" s="25" t="s">
        <v>611</v>
      </c>
      <c r="E32" s="129">
        <v>2000</v>
      </c>
      <c r="F32" s="129">
        <v>53.93</v>
      </c>
      <c r="G32" s="129">
        <v>24.46</v>
      </c>
      <c r="H32" s="129">
        <v>492.07</v>
      </c>
      <c r="I32" s="310">
        <f t="shared" si="0"/>
        <v>0.246035</v>
      </c>
      <c r="J32" s="22"/>
      <c r="K32" s="21"/>
      <c r="L32" s="19"/>
    </row>
    <row r="33" spans="1:12" s="23" customFormat="1" ht="12.75">
      <c r="A33" s="408"/>
      <c r="B33" s="356"/>
      <c r="C33" s="103" t="s">
        <v>545</v>
      </c>
      <c r="D33" s="103" t="s">
        <v>545</v>
      </c>
      <c r="E33" s="129">
        <v>0</v>
      </c>
      <c r="F33" s="129">
        <v>0</v>
      </c>
      <c r="G33" s="129">
        <v>0</v>
      </c>
      <c r="H33" s="129">
        <v>0</v>
      </c>
      <c r="I33" s="310"/>
      <c r="J33" s="22"/>
      <c r="K33" s="21"/>
      <c r="L33" s="19"/>
    </row>
    <row r="34" spans="1:12" s="23" customFormat="1" ht="12.75">
      <c r="A34" s="409"/>
      <c r="B34" s="357"/>
      <c r="C34" s="220" t="s">
        <v>289</v>
      </c>
      <c r="D34" s="221"/>
      <c r="E34" s="219">
        <f>SUM(E29:E33)</f>
        <v>17300</v>
      </c>
      <c r="F34" s="219">
        <f>SUM(F29:F33)</f>
        <v>769.9799999999999</v>
      </c>
      <c r="G34" s="219">
        <f>SUM(G29:G33)</f>
        <v>166.42000000000002</v>
      </c>
      <c r="H34" s="219">
        <f>SUM(H29:H33)</f>
        <v>14273.04</v>
      </c>
      <c r="I34" s="309">
        <f t="shared" si="0"/>
        <v>0.8250312138728324</v>
      </c>
      <c r="J34" s="22"/>
      <c r="K34" s="21"/>
      <c r="L34" s="19"/>
    </row>
    <row r="35" spans="1:12" s="23" customFormat="1" ht="24.75" customHeight="1">
      <c r="A35" s="407">
        <v>7</v>
      </c>
      <c r="B35" s="355" t="s">
        <v>469</v>
      </c>
      <c r="C35" s="24" t="s">
        <v>6</v>
      </c>
      <c r="D35" s="24" t="s">
        <v>544</v>
      </c>
      <c r="E35" s="129">
        <v>5000</v>
      </c>
      <c r="F35" s="129">
        <v>740.32</v>
      </c>
      <c r="G35" s="129">
        <v>220.5</v>
      </c>
      <c r="H35" s="129">
        <v>4575.72</v>
      </c>
      <c r="I35" s="310">
        <f t="shared" si="0"/>
        <v>0.9151440000000001</v>
      </c>
      <c r="J35" s="22"/>
      <c r="K35" s="21"/>
      <c r="L35" s="19"/>
    </row>
    <row r="36" spans="1:12" s="23" customFormat="1" ht="22.5">
      <c r="A36" s="408"/>
      <c r="B36" s="356"/>
      <c r="C36" s="25" t="s">
        <v>6</v>
      </c>
      <c r="D36" s="24" t="s">
        <v>544</v>
      </c>
      <c r="E36" s="129">
        <v>1500</v>
      </c>
      <c r="F36" s="129">
        <v>0</v>
      </c>
      <c r="G36" s="129">
        <f>'Чавали чамбастии 2'!F35-'Чавали чамбастии 2'!F35</f>
        <v>0</v>
      </c>
      <c r="H36" s="129">
        <v>1477.11</v>
      </c>
      <c r="I36" s="310">
        <f t="shared" si="0"/>
        <v>0.98474</v>
      </c>
      <c r="J36" s="22"/>
      <c r="K36" s="21"/>
      <c r="L36" s="19"/>
    </row>
    <row r="37" spans="1:12" s="23" customFormat="1" ht="12.75">
      <c r="A37" s="408"/>
      <c r="B37" s="356"/>
      <c r="C37" s="103" t="s">
        <v>545</v>
      </c>
      <c r="D37" s="103" t="s">
        <v>545</v>
      </c>
      <c r="E37" s="129">
        <v>0</v>
      </c>
      <c r="F37" s="129">
        <v>0</v>
      </c>
      <c r="G37" s="129">
        <v>0</v>
      </c>
      <c r="H37" s="129">
        <v>0.11</v>
      </c>
      <c r="I37" s="310"/>
      <c r="J37" s="22"/>
      <c r="K37" s="21"/>
      <c r="L37" s="19"/>
    </row>
    <row r="38" spans="1:12" s="23" customFormat="1" ht="12.75">
      <c r="A38" s="409"/>
      <c r="B38" s="357"/>
      <c r="C38" s="220" t="s">
        <v>289</v>
      </c>
      <c r="D38" s="221"/>
      <c r="E38" s="219">
        <f>SUM(E35:E37)</f>
        <v>6500</v>
      </c>
      <c r="F38" s="219">
        <f>SUM(F35:F37)</f>
        <v>740.32</v>
      </c>
      <c r="G38" s="219">
        <f>SUM(G35:G37)</f>
        <v>220.5</v>
      </c>
      <c r="H38" s="219">
        <f>SUM(H35:H37)</f>
        <v>6052.94</v>
      </c>
      <c r="I38" s="309">
        <f t="shared" si="0"/>
        <v>0.9312215384615384</v>
      </c>
      <c r="J38" s="22"/>
      <c r="K38" s="21"/>
      <c r="L38" s="19"/>
    </row>
    <row r="39" spans="1:12" s="23" customFormat="1" ht="24.75" customHeight="1">
      <c r="A39" s="407">
        <v>8</v>
      </c>
      <c r="B39" s="355" t="s">
        <v>470</v>
      </c>
      <c r="C39" s="24" t="s">
        <v>439</v>
      </c>
      <c r="D39" s="24" t="s">
        <v>544</v>
      </c>
      <c r="E39" s="129">
        <v>10094</v>
      </c>
      <c r="F39" s="129">
        <v>418.55</v>
      </c>
      <c r="G39" s="129">
        <v>63.1</v>
      </c>
      <c r="H39" s="129">
        <v>5895.42</v>
      </c>
      <c r="I39" s="310">
        <f t="shared" si="0"/>
        <v>0.5840519120269467</v>
      </c>
      <c r="J39" s="22"/>
      <c r="K39" s="21"/>
      <c r="L39" s="19"/>
    </row>
    <row r="40" spans="1:12" s="23" customFormat="1" ht="12.75">
      <c r="A40" s="408"/>
      <c r="B40" s="356"/>
      <c r="C40" s="25" t="s">
        <v>611</v>
      </c>
      <c r="D40" s="25" t="s">
        <v>611</v>
      </c>
      <c r="E40" s="129">
        <v>200</v>
      </c>
      <c r="F40" s="129"/>
      <c r="G40" s="129">
        <v>0</v>
      </c>
      <c r="H40" s="129">
        <v>97.43</v>
      </c>
      <c r="I40" s="310">
        <f t="shared" si="0"/>
        <v>0.48715</v>
      </c>
      <c r="J40" s="22"/>
      <c r="K40" s="21"/>
      <c r="L40" s="19"/>
    </row>
    <row r="41" spans="1:12" s="23" customFormat="1" ht="12.75">
      <c r="A41" s="408"/>
      <c r="B41" s="356"/>
      <c r="C41" s="103" t="s">
        <v>545</v>
      </c>
      <c r="D41" s="103" t="s">
        <v>545</v>
      </c>
      <c r="E41" s="129">
        <v>225</v>
      </c>
      <c r="F41" s="129">
        <v>0.29</v>
      </c>
      <c r="G41" s="129">
        <v>0.29</v>
      </c>
      <c r="H41" s="129">
        <v>2.23</v>
      </c>
      <c r="I41" s="310">
        <f t="shared" si="0"/>
        <v>0.009911111111111112</v>
      </c>
      <c r="J41" s="22"/>
      <c r="K41" s="21"/>
      <c r="L41" s="19"/>
    </row>
    <row r="42" spans="1:12" s="23" customFormat="1" ht="12.75">
      <c r="A42" s="409"/>
      <c r="B42" s="357"/>
      <c r="C42" s="220" t="s">
        <v>289</v>
      </c>
      <c r="D42" s="221"/>
      <c r="E42" s="219">
        <f>SUM(E39:E41)</f>
        <v>10519</v>
      </c>
      <c r="F42" s="219">
        <f>SUM(F39:F41)</f>
        <v>418.84000000000003</v>
      </c>
      <c r="G42" s="219">
        <f>SUM(G39:G41)</f>
        <v>63.39</v>
      </c>
      <c r="H42" s="219">
        <f>SUM(H39:H41)</f>
        <v>5995.08</v>
      </c>
      <c r="I42" s="309">
        <f t="shared" si="0"/>
        <v>0.5699287004468105</v>
      </c>
      <c r="J42" s="22"/>
      <c r="K42" s="21"/>
      <c r="L42" s="19"/>
    </row>
    <row r="43" spans="1:12" ht="24" customHeight="1">
      <c r="A43" s="368">
        <v>9</v>
      </c>
      <c r="B43" s="355" t="s">
        <v>471</v>
      </c>
      <c r="C43" s="25" t="s">
        <v>439</v>
      </c>
      <c r="D43" s="24" t="s">
        <v>544</v>
      </c>
      <c r="E43" s="132">
        <v>15000</v>
      </c>
      <c r="F43" s="132">
        <v>232.05</v>
      </c>
      <c r="G43" s="132">
        <v>0</v>
      </c>
      <c r="H43" s="132">
        <v>1461.24</v>
      </c>
      <c r="I43" s="310">
        <f t="shared" si="0"/>
        <v>0.097416</v>
      </c>
      <c r="J43" s="22"/>
      <c r="K43" s="21"/>
      <c r="L43" s="19"/>
    </row>
    <row r="44" spans="1:12" ht="14.25" customHeight="1">
      <c r="A44" s="369"/>
      <c r="B44" s="356"/>
      <c r="C44" s="25" t="s">
        <v>547</v>
      </c>
      <c r="D44" s="25" t="s">
        <v>547</v>
      </c>
      <c r="E44" s="132">
        <v>0</v>
      </c>
      <c r="F44" s="132">
        <v>0</v>
      </c>
      <c r="G44" s="132">
        <v>0</v>
      </c>
      <c r="H44" s="132">
        <v>0</v>
      </c>
      <c r="I44" s="310"/>
      <c r="J44" s="30"/>
      <c r="K44" s="29"/>
      <c r="L44" s="19"/>
    </row>
    <row r="45" spans="1:12" ht="12.75">
      <c r="A45" s="370"/>
      <c r="B45" s="357"/>
      <c r="C45" s="220" t="s">
        <v>289</v>
      </c>
      <c r="D45" s="224"/>
      <c r="E45" s="219">
        <f>SUM(E43:E44)</f>
        <v>15000</v>
      </c>
      <c r="F45" s="219">
        <f>SUM(F43:F44)</f>
        <v>232.05</v>
      </c>
      <c r="G45" s="219">
        <f>SUM(G43:G44)</f>
        <v>0</v>
      </c>
      <c r="H45" s="219">
        <f>SUM(H43:H44)</f>
        <v>1461.24</v>
      </c>
      <c r="I45" s="309">
        <f t="shared" si="0"/>
        <v>0.097416</v>
      </c>
      <c r="J45" s="22"/>
      <c r="K45" s="21"/>
      <c r="L45" s="19"/>
    </row>
    <row r="46" spans="1:12" s="23" customFormat="1" ht="24.75" customHeight="1">
      <c r="A46" s="407">
        <v>10</v>
      </c>
      <c r="B46" s="355" t="s">
        <v>472</v>
      </c>
      <c r="C46" s="24" t="s">
        <v>439</v>
      </c>
      <c r="D46" s="24" t="s">
        <v>193</v>
      </c>
      <c r="E46" s="129">
        <v>5500</v>
      </c>
      <c r="F46" s="129">
        <v>0</v>
      </c>
      <c r="G46" s="129">
        <v>0</v>
      </c>
      <c r="H46" s="129">
        <v>1176.09</v>
      </c>
      <c r="I46" s="310">
        <f t="shared" si="0"/>
        <v>0.21383454545454544</v>
      </c>
      <c r="J46" s="22"/>
      <c r="K46" s="21"/>
      <c r="L46" s="19"/>
    </row>
    <row r="47" spans="1:12" s="23" customFormat="1" ht="22.5">
      <c r="A47" s="408"/>
      <c r="B47" s="356"/>
      <c r="C47" s="24" t="s">
        <v>6</v>
      </c>
      <c r="D47" s="24" t="s">
        <v>193</v>
      </c>
      <c r="E47" s="129">
        <v>6490</v>
      </c>
      <c r="F47" s="129">
        <v>25.41</v>
      </c>
      <c r="G47" s="129">
        <v>1.71</v>
      </c>
      <c r="H47" s="129">
        <v>501.79</v>
      </c>
      <c r="I47" s="310">
        <f t="shared" si="0"/>
        <v>0.07731741140215717</v>
      </c>
      <c r="J47" s="22"/>
      <c r="K47" s="21"/>
      <c r="L47" s="19"/>
    </row>
    <row r="48" spans="1:12" s="23" customFormat="1" ht="12.75">
      <c r="A48" s="408"/>
      <c r="B48" s="356"/>
      <c r="C48" s="25" t="s">
        <v>611</v>
      </c>
      <c r="D48" s="25" t="s">
        <v>611</v>
      </c>
      <c r="E48" s="129">
        <v>1755</v>
      </c>
      <c r="F48" s="129">
        <v>24.03</v>
      </c>
      <c r="G48" s="129">
        <v>7.61</v>
      </c>
      <c r="H48" s="129">
        <v>782.08</v>
      </c>
      <c r="I48" s="310">
        <f t="shared" si="0"/>
        <v>0.44562962962962965</v>
      </c>
      <c r="J48" s="22"/>
      <c r="K48" s="21"/>
      <c r="L48" s="19"/>
    </row>
    <row r="49" spans="1:12" s="23" customFormat="1" ht="12.75">
      <c r="A49" s="408"/>
      <c r="B49" s="356"/>
      <c r="C49" s="103" t="s">
        <v>545</v>
      </c>
      <c r="D49" s="103" t="s">
        <v>545</v>
      </c>
      <c r="E49" s="129">
        <v>1545</v>
      </c>
      <c r="F49" s="129">
        <v>0</v>
      </c>
      <c r="G49" s="129">
        <v>0</v>
      </c>
      <c r="H49" s="129">
        <v>45.38</v>
      </c>
      <c r="I49" s="310">
        <f t="shared" si="0"/>
        <v>0.029372168284789647</v>
      </c>
      <c r="J49" s="22"/>
      <c r="K49" s="21"/>
      <c r="L49" s="19"/>
    </row>
    <row r="50" spans="1:12" s="23" customFormat="1" ht="12.75">
      <c r="A50" s="409"/>
      <c r="B50" s="357"/>
      <c r="C50" s="220" t="s">
        <v>289</v>
      </c>
      <c r="D50" s="221"/>
      <c r="E50" s="219">
        <f>SUM(E46:E49)</f>
        <v>15290</v>
      </c>
      <c r="F50" s="219">
        <f>SUM(F46:F49)</f>
        <v>49.44</v>
      </c>
      <c r="G50" s="219">
        <f>SUM(G46:G49)</f>
        <v>9.32</v>
      </c>
      <c r="H50" s="219">
        <f>SUM(H46:H49)</f>
        <v>2505.34</v>
      </c>
      <c r="I50" s="309">
        <f t="shared" si="0"/>
        <v>0.16385480706344016</v>
      </c>
      <c r="J50" s="22"/>
      <c r="K50" s="21"/>
      <c r="L50" s="19"/>
    </row>
    <row r="51" spans="1:12" s="23" customFormat="1" ht="22.5">
      <c r="A51" s="407">
        <v>11</v>
      </c>
      <c r="B51" s="355" t="s">
        <v>382</v>
      </c>
      <c r="C51" s="24" t="s">
        <v>439</v>
      </c>
      <c r="D51" s="24" t="s">
        <v>193</v>
      </c>
      <c r="E51" s="129">
        <v>8800</v>
      </c>
      <c r="F51" s="129">
        <v>16</v>
      </c>
      <c r="G51" s="129">
        <v>2</v>
      </c>
      <c r="H51" s="129">
        <v>415.03</v>
      </c>
      <c r="I51" s="310">
        <f t="shared" si="0"/>
        <v>0.047162499999999996</v>
      </c>
      <c r="J51" s="22"/>
      <c r="K51" s="21"/>
      <c r="L51" s="19"/>
    </row>
    <row r="52" spans="1:12" s="23" customFormat="1" ht="24.75" customHeight="1">
      <c r="A52" s="408"/>
      <c r="B52" s="356"/>
      <c r="C52" s="24" t="s">
        <v>6</v>
      </c>
      <c r="D52" s="24" t="s">
        <v>68</v>
      </c>
      <c r="E52" s="129">
        <v>3500</v>
      </c>
      <c r="F52" s="129">
        <v>0</v>
      </c>
      <c r="G52" s="129">
        <v>0</v>
      </c>
      <c r="H52" s="129">
        <v>0</v>
      </c>
      <c r="I52" s="310">
        <f t="shared" si="0"/>
        <v>0</v>
      </c>
      <c r="J52" s="22"/>
      <c r="K52" s="21"/>
      <c r="L52" s="19"/>
    </row>
    <row r="53" spans="1:12" s="23" customFormat="1" ht="22.5">
      <c r="A53" s="408"/>
      <c r="B53" s="356"/>
      <c r="C53" s="24" t="s">
        <v>6</v>
      </c>
      <c r="D53" s="24" t="s">
        <v>193</v>
      </c>
      <c r="E53" s="129">
        <v>8300</v>
      </c>
      <c r="F53" s="129">
        <v>68</v>
      </c>
      <c r="G53" s="129">
        <v>16</v>
      </c>
      <c r="H53" s="129">
        <v>1176.73</v>
      </c>
      <c r="I53" s="310">
        <f t="shared" si="0"/>
        <v>0.14177469879518073</v>
      </c>
      <c r="J53" s="22"/>
      <c r="K53" s="21"/>
      <c r="L53" s="19"/>
    </row>
    <row r="54" spans="1:12" s="23" customFormat="1" ht="12.75">
      <c r="A54" s="408"/>
      <c r="B54" s="356"/>
      <c r="C54" s="25" t="s">
        <v>611</v>
      </c>
      <c r="D54" s="25" t="s">
        <v>611</v>
      </c>
      <c r="E54" s="129">
        <v>1650</v>
      </c>
      <c r="F54" s="129">
        <v>13</v>
      </c>
      <c r="G54" s="129">
        <v>2</v>
      </c>
      <c r="H54" s="129">
        <v>164.93</v>
      </c>
      <c r="I54" s="310">
        <f t="shared" si="0"/>
        <v>0.09995757575757576</v>
      </c>
      <c r="J54" s="22"/>
      <c r="K54" s="21"/>
      <c r="L54" s="19"/>
    </row>
    <row r="55" spans="1:12" s="23" customFormat="1" ht="12.75">
      <c r="A55" s="408"/>
      <c r="B55" s="356"/>
      <c r="C55" s="103" t="s">
        <v>545</v>
      </c>
      <c r="D55" s="103" t="s">
        <v>545</v>
      </c>
      <c r="E55" s="129">
        <v>1050</v>
      </c>
      <c r="F55" s="129">
        <v>0</v>
      </c>
      <c r="G55" s="129">
        <v>0</v>
      </c>
      <c r="H55" s="129">
        <v>0.56</v>
      </c>
      <c r="I55" s="310">
        <f t="shared" si="0"/>
        <v>0.0005333333333333334</v>
      </c>
      <c r="J55" s="22"/>
      <c r="K55" s="21"/>
      <c r="L55" s="19"/>
    </row>
    <row r="56" spans="1:12" s="23" customFormat="1" ht="12.75">
      <c r="A56" s="409"/>
      <c r="B56" s="357"/>
      <c r="C56" s="220" t="s">
        <v>289</v>
      </c>
      <c r="D56" s="221"/>
      <c r="E56" s="219">
        <f>SUM(E51:E55)</f>
        <v>23300</v>
      </c>
      <c r="F56" s="219">
        <f>SUM(F51:F55)</f>
        <v>97</v>
      </c>
      <c r="G56" s="219">
        <f>SUM(G51:G55)</f>
        <v>20</v>
      </c>
      <c r="H56" s="219">
        <f>SUM(H51:H55)</f>
        <v>1757.25</v>
      </c>
      <c r="I56" s="309">
        <f t="shared" si="0"/>
        <v>0.07541845493562231</v>
      </c>
      <c r="J56" s="22"/>
      <c r="K56" s="21"/>
      <c r="L56" s="19"/>
    </row>
    <row r="57" spans="1:12" ht="24" customHeight="1">
      <c r="A57" s="368">
        <v>12</v>
      </c>
      <c r="B57" s="355" t="s">
        <v>548</v>
      </c>
      <c r="C57" s="25" t="s">
        <v>6</v>
      </c>
      <c r="D57" s="24" t="s">
        <v>549</v>
      </c>
      <c r="E57" s="132">
        <v>4435</v>
      </c>
      <c r="F57" s="132">
        <v>16.2</v>
      </c>
      <c r="G57" s="132">
        <v>16.2</v>
      </c>
      <c r="H57" s="132">
        <v>16.2</v>
      </c>
      <c r="I57" s="310">
        <f>+H57*100%/E57</f>
        <v>0.0036527621195039457</v>
      </c>
      <c r="J57" s="22"/>
      <c r="K57" s="21"/>
      <c r="L57" s="19"/>
    </row>
    <row r="58" spans="1:12" ht="14.25" customHeight="1">
      <c r="A58" s="369"/>
      <c r="B58" s="356"/>
      <c r="C58" s="25" t="s">
        <v>547</v>
      </c>
      <c r="D58" s="25" t="s">
        <v>547</v>
      </c>
      <c r="E58" s="132">
        <v>0</v>
      </c>
      <c r="F58" s="132">
        <v>0</v>
      </c>
      <c r="G58" s="132">
        <v>0</v>
      </c>
      <c r="H58" s="132">
        <v>0</v>
      </c>
      <c r="I58" s="310"/>
      <c r="J58" s="30"/>
      <c r="K58" s="29"/>
      <c r="L58" s="19"/>
    </row>
    <row r="59" spans="1:12" ht="12.75">
      <c r="A59" s="370"/>
      <c r="B59" s="357"/>
      <c r="C59" s="220" t="s">
        <v>289</v>
      </c>
      <c r="D59" s="224"/>
      <c r="E59" s="219">
        <f>SUM(E57:E58)</f>
        <v>4435</v>
      </c>
      <c r="F59" s="219">
        <f>SUM(F57:F58)</f>
        <v>16.2</v>
      </c>
      <c r="G59" s="219">
        <f>SUM(G57:G58)</f>
        <v>16.2</v>
      </c>
      <c r="H59" s="219">
        <f>SUM(H57:H58)</f>
        <v>16.2</v>
      </c>
      <c r="I59" s="309">
        <f>+H59*100%/E59</f>
        <v>0.0036527621195039457</v>
      </c>
      <c r="J59" s="22"/>
      <c r="K59" s="21"/>
      <c r="L59" s="19"/>
    </row>
    <row r="60" spans="1:12" s="23" customFormat="1" ht="33.75">
      <c r="A60" s="407">
        <v>13</v>
      </c>
      <c r="B60" s="355" t="s">
        <v>241</v>
      </c>
      <c r="C60" s="24" t="s">
        <v>6</v>
      </c>
      <c r="D60" s="24" t="s">
        <v>195</v>
      </c>
      <c r="E60" s="129">
        <v>12300</v>
      </c>
      <c r="F60" s="129">
        <v>294.54</v>
      </c>
      <c r="G60" s="129">
        <v>15.28</v>
      </c>
      <c r="H60" s="129">
        <v>562.29</v>
      </c>
      <c r="I60" s="310">
        <f t="shared" si="0"/>
        <v>0.045714634146341464</v>
      </c>
      <c r="J60" s="22"/>
      <c r="K60" s="21"/>
      <c r="L60" s="19"/>
    </row>
    <row r="61" spans="1:12" s="23" customFormat="1" ht="12.75">
      <c r="A61" s="408"/>
      <c r="B61" s="356"/>
      <c r="C61" s="25" t="s">
        <v>611</v>
      </c>
      <c r="D61" s="25" t="s">
        <v>611</v>
      </c>
      <c r="E61" s="129">
        <v>515</v>
      </c>
      <c r="F61" s="129">
        <v>0</v>
      </c>
      <c r="G61" s="129">
        <v>0</v>
      </c>
      <c r="H61" s="129">
        <v>0</v>
      </c>
      <c r="I61" s="310">
        <f t="shared" si="0"/>
        <v>0</v>
      </c>
      <c r="J61" s="22"/>
      <c r="K61" s="21"/>
      <c r="L61" s="19"/>
    </row>
    <row r="62" spans="1:12" s="23" customFormat="1" ht="12.75">
      <c r="A62" s="408"/>
      <c r="B62" s="356"/>
      <c r="C62" s="103" t="s">
        <v>545</v>
      </c>
      <c r="D62" s="103" t="s">
        <v>545</v>
      </c>
      <c r="E62" s="129">
        <v>2140</v>
      </c>
      <c r="F62" s="129">
        <v>0</v>
      </c>
      <c r="G62" s="129">
        <v>0</v>
      </c>
      <c r="H62" s="129">
        <v>0</v>
      </c>
      <c r="I62" s="310">
        <f t="shared" si="0"/>
        <v>0</v>
      </c>
      <c r="J62" s="22"/>
      <c r="K62" s="21"/>
      <c r="L62" s="19"/>
    </row>
    <row r="63" spans="1:12" s="23" customFormat="1" ht="12.75">
      <c r="A63" s="409"/>
      <c r="B63" s="357"/>
      <c r="C63" s="220" t="s">
        <v>289</v>
      </c>
      <c r="D63" s="221"/>
      <c r="E63" s="219">
        <f>SUM(E60:E62)</f>
        <v>14955</v>
      </c>
      <c r="F63" s="219">
        <f>SUM(F60:F62)</f>
        <v>294.54</v>
      </c>
      <c r="G63" s="219">
        <f>SUM(G60:G62)</f>
        <v>15.28</v>
      </c>
      <c r="H63" s="219">
        <f>SUM(H60:H62)</f>
        <v>562.29</v>
      </c>
      <c r="I63" s="309">
        <f t="shared" si="0"/>
        <v>0.0375987963891675</v>
      </c>
      <c r="J63" s="22"/>
      <c r="K63" s="21"/>
      <c r="L63" s="19"/>
    </row>
    <row r="64" spans="1:12" ht="16.5" customHeight="1">
      <c r="A64" s="27"/>
      <c r="B64" s="28" t="s">
        <v>468</v>
      </c>
      <c r="C64" s="228"/>
      <c r="D64" s="226"/>
      <c r="E64" s="227">
        <f>+E63+E56+E50+E45+E42+E38+E34</f>
        <v>102864</v>
      </c>
      <c r="F64" s="227">
        <f>+F63+F56+F50+F45+F42+F38+F34</f>
        <v>2602.17</v>
      </c>
      <c r="G64" s="227">
        <f>+G63+G56+G50+G45+G42+G38+G34</f>
        <v>494.91</v>
      </c>
      <c r="H64" s="227">
        <f>+H63+H56+H50+H45+H42+H38+H34</f>
        <v>32607.18</v>
      </c>
      <c r="I64" s="311">
        <f t="shared" si="0"/>
        <v>0.31699311712552497</v>
      </c>
      <c r="J64" s="22"/>
      <c r="K64" s="21"/>
      <c r="L64" s="19"/>
    </row>
    <row r="65" spans="1:12" s="23" customFormat="1" ht="17.25" customHeight="1">
      <c r="A65" s="383" t="s">
        <v>383</v>
      </c>
      <c r="B65" s="384"/>
      <c r="C65" s="384"/>
      <c r="D65" s="385"/>
      <c r="E65" s="126"/>
      <c r="F65" s="126"/>
      <c r="G65" s="126"/>
      <c r="H65" s="127"/>
      <c r="I65" s="310"/>
      <c r="J65" s="22"/>
      <c r="K65" s="21"/>
      <c r="L65" s="19"/>
    </row>
    <row r="66" spans="1:12" s="23" customFormat="1" ht="23.25" customHeight="1">
      <c r="A66" s="368">
        <v>14</v>
      </c>
      <c r="B66" s="355" t="s">
        <v>515</v>
      </c>
      <c r="C66" s="25" t="s">
        <v>439</v>
      </c>
      <c r="D66" s="25" t="s">
        <v>196</v>
      </c>
      <c r="E66" s="126">
        <v>13170</v>
      </c>
      <c r="F66" s="132">
        <v>3.87</v>
      </c>
      <c r="G66" s="132">
        <v>0.6</v>
      </c>
      <c r="H66" s="132">
        <v>2940.91</v>
      </c>
      <c r="I66" s="310">
        <f t="shared" si="0"/>
        <v>0.2233037205770691</v>
      </c>
      <c r="J66" s="26"/>
      <c r="K66" s="21"/>
      <c r="L66" s="19"/>
    </row>
    <row r="67" spans="1:12" s="23" customFormat="1" ht="23.25" customHeight="1">
      <c r="A67" s="369"/>
      <c r="B67" s="356"/>
      <c r="C67" s="25" t="s">
        <v>439</v>
      </c>
      <c r="D67" s="25" t="s">
        <v>473</v>
      </c>
      <c r="E67" s="126">
        <v>13800</v>
      </c>
      <c r="F67" s="132">
        <v>0</v>
      </c>
      <c r="G67" s="132">
        <v>0</v>
      </c>
      <c r="H67" s="132">
        <v>2869.83</v>
      </c>
      <c r="I67" s="310">
        <f t="shared" si="0"/>
        <v>0.2079586956521739</v>
      </c>
      <c r="J67" s="26"/>
      <c r="K67" s="21"/>
      <c r="L67" s="19"/>
    </row>
    <row r="68" spans="1:12" s="23" customFormat="1" ht="12.75">
      <c r="A68" s="369"/>
      <c r="B68" s="356"/>
      <c r="C68" s="25" t="s">
        <v>611</v>
      </c>
      <c r="D68" s="25" t="s">
        <v>611</v>
      </c>
      <c r="E68" s="126">
        <v>3510</v>
      </c>
      <c r="F68" s="132">
        <v>0</v>
      </c>
      <c r="G68" s="132">
        <v>0</v>
      </c>
      <c r="H68" s="132">
        <v>663.02</v>
      </c>
      <c r="I68" s="310">
        <f t="shared" si="0"/>
        <v>0.18889458689458688</v>
      </c>
      <c r="J68" s="30"/>
      <c r="K68" s="29"/>
      <c r="L68" s="19"/>
    </row>
    <row r="69" spans="1:12" s="23" customFormat="1" ht="12.75">
      <c r="A69" s="369"/>
      <c r="B69" s="356"/>
      <c r="C69" s="25" t="s">
        <v>545</v>
      </c>
      <c r="D69" s="25" t="s">
        <v>545</v>
      </c>
      <c r="E69" s="126">
        <v>0</v>
      </c>
      <c r="F69" s="132">
        <v>0</v>
      </c>
      <c r="G69" s="132">
        <v>0</v>
      </c>
      <c r="H69" s="132">
        <v>3.83</v>
      </c>
      <c r="I69" s="310"/>
      <c r="J69" s="22"/>
      <c r="K69" s="21"/>
      <c r="L69" s="19"/>
    </row>
    <row r="70" spans="1:12" s="23" customFormat="1" ht="12.75" customHeight="1">
      <c r="A70" s="370"/>
      <c r="B70" s="357"/>
      <c r="C70" s="217" t="s">
        <v>289</v>
      </c>
      <c r="D70" s="218"/>
      <c r="E70" s="219">
        <f>SUM(E66:E69)</f>
        <v>30480</v>
      </c>
      <c r="F70" s="219">
        <f>SUM(F66:F69)</f>
        <v>3.87</v>
      </c>
      <c r="G70" s="219">
        <f>SUM(G66:G69)</f>
        <v>0.6</v>
      </c>
      <c r="H70" s="219">
        <f>SUM(H66:H69)</f>
        <v>6477.59</v>
      </c>
      <c r="I70" s="309">
        <f t="shared" si="0"/>
        <v>0.21251935695538057</v>
      </c>
      <c r="J70" s="26"/>
      <c r="K70" s="21"/>
      <c r="L70" s="19"/>
    </row>
    <row r="71" spans="1:12" s="23" customFormat="1" ht="23.25" customHeight="1">
      <c r="A71" s="368">
        <v>15</v>
      </c>
      <c r="B71" s="355" t="s">
        <v>516</v>
      </c>
      <c r="C71" s="25" t="s">
        <v>6</v>
      </c>
      <c r="D71" s="25" t="s">
        <v>550</v>
      </c>
      <c r="E71" s="132">
        <v>13000</v>
      </c>
      <c r="F71" s="132">
        <v>951.46</v>
      </c>
      <c r="G71" s="132">
        <v>135.3</v>
      </c>
      <c r="H71" s="132">
        <v>10260.46</v>
      </c>
      <c r="I71" s="310">
        <f t="shared" si="0"/>
        <v>0.7892661538461537</v>
      </c>
      <c r="J71" s="26"/>
      <c r="K71" s="21"/>
      <c r="L71" s="19"/>
    </row>
    <row r="72" spans="1:12" s="23" customFormat="1" ht="12.75">
      <c r="A72" s="369"/>
      <c r="B72" s="356"/>
      <c r="C72" s="25" t="s">
        <v>611</v>
      </c>
      <c r="D72" s="25" t="s">
        <v>611</v>
      </c>
      <c r="E72" s="132">
        <v>1173.82</v>
      </c>
      <c r="F72" s="132">
        <v>1.76</v>
      </c>
      <c r="G72" s="132">
        <v>0</v>
      </c>
      <c r="H72" s="132">
        <v>669.88</v>
      </c>
      <c r="I72" s="310">
        <f t="shared" si="0"/>
        <v>0.5706837504898536</v>
      </c>
      <c r="J72" s="30"/>
      <c r="K72" s="29"/>
      <c r="L72" s="19"/>
    </row>
    <row r="73" spans="1:12" s="23" customFormat="1" ht="12.75">
      <c r="A73" s="369"/>
      <c r="B73" s="356"/>
      <c r="C73" s="25" t="s">
        <v>545</v>
      </c>
      <c r="D73" s="25" t="s">
        <v>545</v>
      </c>
      <c r="E73" s="132">
        <v>0</v>
      </c>
      <c r="F73" s="132">
        <v>0</v>
      </c>
      <c r="G73" s="132">
        <v>0</v>
      </c>
      <c r="H73" s="132">
        <v>4.79</v>
      </c>
      <c r="I73" s="310"/>
      <c r="J73" s="22"/>
      <c r="K73" s="21"/>
      <c r="L73" s="19"/>
    </row>
    <row r="74" spans="1:12" s="23" customFormat="1" ht="12.75" customHeight="1">
      <c r="A74" s="370"/>
      <c r="B74" s="357"/>
      <c r="C74" s="217" t="s">
        <v>289</v>
      </c>
      <c r="D74" s="218"/>
      <c r="E74" s="219">
        <f>SUM(E71:E73)</f>
        <v>14173.82</v>
      </c>
      <c r="F74" s="219">
        <f>SUM(F71:F73)</f>
        <v>953.22</v>
      </c>
      <c r="G74" s="219">
        <f>SUM(G71:G73)</f>
        <v>135.3</v>
      </c>
      <c r="H74" s="219">
        <f>SUM(H71:H73)</f>
        <v>10935.13</v>
      </c>
      <c r="I74" s="309">
        <f t="shared" si="0"/>
        <v>0.7715019663012511</v>
      </c>
      <c r="J74" s="26"/>
      <c r="K74" s="21"/>
      <c r="L74" s="19"/>
    </row>
    <row r="75" spans="1:12" s="23" customFormat="1" ht="23.25" customHeight="1">
      <c r="A75" s="368">
        <v>16</v>
      </c>
      <c r="B75" s="355" t="s">
        <v>474</v>
      </c>
      <c r="C75" s="25" t="s">
        <v>439</v>
      </c>
      <c r="D75" s="25" t="s">
        <v>193</v>
      </c>
      <c r="E75" s="132">
        <v>22720</v>
      </c>
      <c r="F75" s="132">
        <v>1415.09</v>
      </c>
      <c r="G75" s="132">
        <v>394.38</v>
      </c>
      <c r="H75" s="132">
        <v>20918.62</v>
      </c>
      <c r="I75" s="310">
        <f t="shared" si="0"/>
        <v>0.9207139084507042</v>
      </c>
      <c r="J75" s="26"/>
      <c r="K75" s="21"/>
      <c r="L75" s="19"/>
    </row>
    <row r="76" spans="1:12" s="23" customFormat="1" ht="13.5">
      <c r="A76" s="369"/>
      <c r="B76" s="356"/>
      <c r="C76" s="25" t="s">
        <v>611</v>
      </c>
      <c r="D76" s="25" t="s">
        <v>611</v>
      </c>
      <c r="E76" s="132">
        <v>6294.4</v>
      </c>
      <c r="F76" s="132">
        <v>160.62</v>
      </c>
      <c r="G76" s="132">
        <v>30.59</v>
      </c>
      <c r="H76" s="132">
        <v>4699.13</v>
      </c>
      <c r="I76" s="310">
        <f t="shared" si="0"/>
        <v>0.7465572572445349</v>
      </c>
      <c r="J76" s="26"/>
      <c r="K76" s="21"/>
      <c r="L76" s="19"/>
    </row>
    <row r="77" spans="1:12" s="23" customFormat="1" ht="13.5">
      <c r="A77" s="369"/>
      <c r="B77" s="356"/>
      <c r="C77" s="25" t="s">
        <v>545</v>
      </c>
      <c r="D77" s="25" t="s">
        <v>545</v>
      </c>
      <c r="E77" s="132">
        <v>0</v>
      </c>
      <c r="F77" s="132">
        <v>1.22</v>
      </c>
      <c r="G77" s="132">
        <v>0.76</v>
      </c>
      <c r="H77" s="132">
        <v>32.5</v>
      </c>
      <c r="I77" s="310"/>
      <c r="J77" s="26"/>
      <c r="K77" s="21"/>
      <c r="L77" s="19"/>
    </row>
    <row r="78" spans="1:12" s="23" customFormat="1" ht="16.5" customHeight="1">
      <c r="A78" s="370"/>
      <c r="B78" s="357"/>
      <c r="C78" s="217" t="s">
        <v>289</v>
      </c>
      <c r="D78" s="218"/>
      <c r="E78" s="219">
        <f>SUM(E75:E77)</f>
        <v>29014.4</v>
      </c>
      <c r="F78" s="219">
        <f>SUM(F75:F77)</f>
        <v>1576.93</v>
      </c>
      <c r="G78" s="219">
        <f>SUM(G75:G77)</f>
        <v>425.72999999999996</v>
      </c>
      <c r="H78" s="219">
        <f>SUM(H75:H77)</f>
        <v>25650.25</v>
      </c>
      <c r="I78" s="309">
        <f aca="true" t="shared" si="1" ref="I78:I141">+H78*100%/E78</f>
        <v>0.8840524015661189</v>
      </c>
      <c r="J78" s="26"/>
      <c r="K78" s="21"/>
      <c r="L78" s="19"/>
    </row>
    <row r="79" spans="1:12" s="23" customFormat="1" ht="24.75" customHeight="1">
      <c r="A79" s="407">
        <v>17</v>
      </c>
      <c r="B79" s="355" t="s">
        <v>475</v>
      </c>
      <c r="C79" s="24" t="s">
        <v>439</v>
      </c>
      <c r="D79" s="24" t="s">
        <v>193</v>
      </c>
      <c r="E79" s="129">
        <v>40311</v>
      </c>
      <c r="F79" s="129">
        <v>762.83</v>
      </c>
      <c r="G79" s="129">
        <v>0</v>
      </c>
      <c r="H79" s="129">
        <v>40105.39</v>
      </c>
      <c r="I79" s="310">
        <f t="shared" si="1"/>
        <v>0.9948994071097219</v>
      </c>
      <c r="J79" s="22"/>
      <c r="K79" s="21"/>
      <c r="L79" s="19"/>
    </row>
    <row r="80" spans="1:12" s="23" customFormat="1" ht="12.75">
      <c r="A80" s="408"/>
      <c r="B80" s="356"/>
      <c r="C80" s="25" t="s">
        <v>611</v>
      </c>
      <c r="D80" s="25" t="s">
        <v>611</v>
      </c>
      <c r="E80" s="129">
        <v>8372</v>
      </c>
      <c r="F80" s="129">
        <v>4.13</v>
      </c>
      <c r="G80" s="129">
        <v>0</v>
      </c>
      <c r="H80" s="129">
        <v>7444.36</v>
      </c>
      <c r="I80" s="310">
        <f t="shared" si="1"/>
        <v>0.8891973244147157</v>
      </c>
      <c r="J80" s="22"/>
      <c r="K80" s="21"/>
      <c r="L80" s="19"/>
    </row>
    <row r="81" spans="1:12" s="23" customFormat="1" ht="12.75">
      <c r="A81" s="408"/>
      <c r="B81" s="356"/>
      <c r="C81" s="103" t="s">
        <v>545</v>
      </c>
      <c r="D81" s="103" t="s">
        <v>545</v>
      </c>
      <c r="E81" s="129">
        <v>1750</v>
      </c>
      <c r="F81" s="129">
        <v>0.18</v>
      </c>
      <c r="G81" s="129">
        <v>0</v>
      </c>
      <c r="H81" s="129">
        <v>1761.54</v>
      </c>
      <c r="I81" s="310">
        <f t="shared" si="1"/>
        <v>1.0065942857142858</v>
      </c>
      <c r="J81" s="22"/>
      <c r="K81" s="21"/>
      <c r="L81" s="19"/>
    </row>
    <row r="82" spans="1:12" s="23" customFormat="1" ht="12.75">
      <c r="A82" s="409"/>
      <c r="B82" s="357"/>
      <c r="C82" s="220" t="s">
        <v>289</v>
      </c>
      <c r="D82" s="221"/>
      <c r="E82" s="219">
        <f>SUM(E79:E81)</f>
        <v>50433</v>
      </c>
      <c r="F82" s="219">
        <f>SUM(F79:F81)</f>
        <v>767.14</v>
      </c>
      <c r="G82" s="219">
        <f>SUM(G79:G81)</f>
        <v>0</v>
      </c>
      <c r="H82" s="219">
        <f>SUM(H79:H81)</f>
        <v>49311.29</v>
      </c>
      <c r="I82" s="309">
        <f t="shared" si="1"/>
        <v>0.9777584121507743</v>
      </c>
      <c r="J82" s="22"/>
      <c r="K82" s="21"/>
      <c r="L82" s="19"/>
    </row>
    <row r="83" spans="1:12" s="23" customFormat="1" ht="13.5">
      <c r="A83" s="27"/>
      <c r="B83" s="28" t="s">
        <v>468</v>
      </c>
      <c r="C83" s="229"/>
      <c r="D83" s="226"/>
      <c r="E83" s="227">
        <f>+E82+E78+E74+E70</f>
        <v>124101.22</v>
      </c>
      <c r="F83" s="227">
        <f>+F82+F78+F74+F70</f>
        <v>3301.16</v>
      </c>
      <c r="G83" s="227">
        <f>+G82+G78+G74+G70</f>
        <v>561.63</v>
      </c>
      <c r="H83" s="227">
        <f>+H82+H78+H74+H70</f>
        <v>92374.26000000001</v>
      </c>
      <c r="I83" s="311">
        <f t="shared" si="1"/>
        <v>0.7443461071534995</v>
      </c>
      <c r="J83" s="30"/>
      <c r="K83" s="29"/>
      <c r="L83" s="19"/>
    </row>
    <row r="84" spans="1:12" s="23" customFormat="1" ht="12.75">
      <c r="A84" s="359" t="s">
        <v>69</v>
      </c>
      <c r="B84" s="360"/>
      <c r="C84" s="360"/>
      <c r="D84" s="361"/>
      <c r="E84" s="130"/>
      <c r="F84" s="130"/>
      <c r="G84" s="130"/>
      <c r="H84" s="130"/>
      <c r="I84" s="310"/>
      <c r="J84" s="30"/>
      <c r="K84" s="29"/>
      <c r="L84" s="19"/>
    </row>
    <row r="85" spans="1:12" s="23" customFormat="1" ht="23.25" customHeight="1">
      <c r="A85" s="368">
        <v>18</v>
      </c>
      <c r="B85" s="355" t="s">
        <v>476</v>
      </c>
      <c r="C85" s="25" t="s">
        <v>439</v>
      </c>
      <c r="D85" s="25" t="s">
        <v>193</v>
      </c>
      <c r="E85" s="132">
        <v>22000</v>
      </c>
      <c r="F85" s="132">
        <v>1912.51</v>
      </c>
      <c r="G85" s="132">
        <v>467.09</v>
      </c>
      <c r="H85" s="132">
        <v>14498.4</v>
      </c>
      <c r="I85" s="310">
        <f t="shared" si="1"/>
        <v>0.6590181818181818</v>
      </c>
      <c r="J85" s="26"/>
      <c r="K85" s="21"/>
      <c r="L85" s="19"/>
    </row>
    <row r="86" spans="1:12" s="23" customFormat="1" ht="13.5">
      <c r="A86" s="369"/>
      <c r="B86" s="356"/>
      <c r="C86" s="25" t="s">
        <v>611</v>
      </c>
      <c r="D86" s="25" t="s">
        <v>611</v>
      </c>
      <c r="E86" s="132">
        <v>6500</v>
      </c>
      <c r="F86" s="132">
        <v>720.07</v>
      </c>
      <c r="G86" s="132">
        <v>29.27</v>
      </c>
      <c r="H86" s="132">
        <v>2988.96</v>
      </c>
      <c r="I86" s="310">
        <f t="shared" si="1"/>
        <v>0.45984</v>
      </c>
      <c r="J86" s="26"/>
      <c r="K86" s="21"/>
      <c r="L86" s="19"/>
    </row>
    <row r="87" spans="1:12" s="23" customFormat="1" ht="13.5">
      <c r="A87" s="369"/>
      <c r="B87" s="356"/>
      <c r="C87" s="25" t="s">
        <v>545</v>
      </c>
      <c r="D87" s="25" t="s">
        <v>545</v>
      </c>
      <c r="E87" s="132">
        <v>0</v>
      </c>
      <c r="F87" s="132">
        <v>3.25</v>
      </c>
      <c r="G87" s="132">
        <v>0.24</v>
      </c>
      <c r="H87" s="132">
        <v>13.58</v>
      </c>
      <c r="I87" s="310"/>
      <c r="J87" s="26"/>
      <c r="K87" s="21"/>
      <c r="L87" s="19"/>
    </row>
    <row r="88" spans="1:12" s="23" customFormat="1" ht="16.5" customHeight="1">
      <c r="A88" s="370"/>
      <c r="B88" s="357"/>
      <c r="C88" s="217" t="s">
        <v>289</v>
      </c>
      <c r="D88" s="218"/>
      <c r="E88" s="219">
        <f>SUM(E85:E87)</f>
        <v>28500</v>
      </c>
      <c r="F88" s="219">
        <f>SUM(F85:F87)</f>
        <v>2635.83</v>
      </c>
      <c r="G88" s="219">
        <f>SUM(G85:G87)</f>
        <v>496.59999999999997</v>
      </c>
      <c r="H88" s="219">
        <f>SUM(H85:H87)</f>
        <v>17500.940000000002</v>
      </c>
      <c r="I88" s="309">
        <f t="shared" si="1"/>
        <v>0.6140680701754386</v>
      </c>
      <c r="J88" s="26"/>
      <c r="K88" s="21"/>
      <c r="L88" s="19"/>
    </row>
    <row r="89" spans="1:12" s="23" customFormat="1" ht="23.25" customHeight="1">
      <c r="A89" s="368">
        <v>19</v>
      </c>
      <c r="B89" s="355" t="s">
        <v>551</v>
      </c>
      <c r="C89" s="25" t="s">
        <v>6</v>
      </c>
      <c r="D89" s="25" t="s">
        <v>193</v>
      </c>
      <c r="E89" s="132">
        <v>3000</v>
      </c>
      <c r="F89" s="132">
        <v>242.62</v>
      </c>
      <c r="G89" s="132">
        <v>34.01</v>
      </c>
      <c r="H89" s="132">
        <v>321.05</v>
      </c>
      <c r="I89" s="310">
        <f t="shared" si="1"/>
        <v>0.10701666666666668</v>
      </c>
      <c r="J89" s="26"/>
      <c r="K89" s="21"/>
      <c r="L89" s="19"/>
    </row>
    <row r="90" spans="1:12" s="23" customFormat="1" ht="13.5">
      <c r="A90" s="369"/>
      <c r="B90" s="356"/>
      <c r="C90" s="25" t="s">
        <v>545</v>
      </c>
      <c r="D90" s="25" t="s">
        <v>545</v>
      </c>
      <c r="E90" s="132">
        <v>0</v>
      </c>
      <c r="F90" s="132">
        <v>0</v>
      </c>
      <c r="G90" s="132">
        <v>0</v>
      </c>
      <c r="H90" s="132">
        <v>0</v>
      </c>
      <c r="I90" s="310"/>
      <c r="J90" s="26"/>
      <c r="K90" s="21"/>
      <c r="L90" s="19"/>
    </row>
    <row r="91" spans="1:12" s="23" customFormat="1" ht="16.5" customHeight="1">
      <c r="A91" s="370"/>
      <c r="B91" s="357"/>
      <c r="C91" s="217" t="s">
        <v>289</v>
      </c>
      <c r="D91" s="218"/>
      <c r="E91" s="219">
        <f>SUM(E89:E90)</f>
        <v>3000</v>
      </c>
      <c r="F91" s="219">
        <f>SUM(F89:F90)</f>
        <v>242.62</v>
      </c>
      <c r="G91" s="219">
        <f>SUM(G89:G90)</f>
        <v>34.01</v>
      </c>
      <c r="H91" s="219">
        <f>SUM(H89:H90)</f>
        <v>321.05</v>
      </c>
      <c r="I91" s="309">
        <f t="shared" si="1"/>
        <v>0.10701666666666668</v>
      </c>
      <c r="J91" s="26"/>
      <c r="K91" s="21"/>
      <c r="L91" s="19"/>
    </row>
    <row r="92" spans="1:12" s="23" customFormat="1" ht="13.5">
      <c r="A92" s="27"/>
      <c r="B92" s="28" t="s">
        <v>468</v>
      </c>
      <c r="C92" s="229"/>
      <c r="D92" s="226"/>
      <c r="E92" s="227">
        <f>+E88+E91</f>
        <v>31500</v>
      </c>
      <c r="F92" s="227">
        <f>+F88+F91</f>
        <v>2878.45</v>
      </c>
      <c r="G92" s="227">
        <f>+G88+G91</f>
        <v>530.61</v>
      </c>
      <c r="H92" s="227">
        <f>+H88+H91</f>
        <v>17821.99</v>
      </c>
      <c r="I92" s="311">
        <f t="shared" si="1"/>
        <v>0.5657774603174603</v>
      </c>
      <c r="J92" s="30"/>
      <c r="K92" s="29"/>
      <c r="L92" s="19"/>
    </row>
    <row r="93" spans="1:12" s="23" customFormat="1" ht="12.75" customHeight="1">
      <c r="A93" s="383" t="s">
        <v>477</v>
      </c>
      <c r="B93" s="384"/>
      <c r="C93" s="384"/>
      <c r="D93" s="385"/>
      <c r="E93" s="126"/>
      <c r="F93" s="126"/>
      <c r="G93" s="126"/>
      <c r="H93" s="127"/>
      <c r="I93" s="310"/>
      <c r="J93" s="22"/>
      <c r="K93" s="21"/>
      <c r="L93" s="19"/>
    </row>
    <row r="94" spans="1:12" s="23" customFormat="1" ht="20.25" customHeight="1">
      <c r="A94" s="368">
        <v>20</v>
      </c>
      <c r="B94" s="358" t="s">
        <v>384</v>
      </c>
      <c r="C94" s="25" t="s">
        <v>439</v>
      </c>
      <c r="D94" s="25" t="s">
        <v>544</v>
      </c>
      <c r="E94" s="132">
        <v>23621.21</v>
      </c>
      <c r="F94" s="132">
        <v>765.39</v>
      </c>
      <c r="G94" s="132">
        <v>212.04</v>
      </c>
      <c r="H94" s="132">
        <v>21357.59</v>
      </c>
      <c r="I94" s="310">
        <f t="shared" si="1"/>
        <v>0.9041700234661985</v>
      </c>
      <c r="J94" s="22"/>
      <c r="K94" s="21"/>
      <c r="L94" s="19"/>
    </row>
    <row r="95" spans="1:12" s="23" customFormat="1" ht="24" customHeight="1">
      <c r="A95" s="369"/>
      <c r="B95" s="358"/>
      <c r="C95" s="25" t="s">
        <v>6</v>
      </c>
      <c r="D95" s="25" t="s">
        <v>544</v>
      </c>
      <c r="E95" s="132">
        <v>1580.73</v>
      </c>
      <c r="F95" s="132">
        <v>364.91</v>
      </c>
      <c r="G95" s="132">
        <v>184.79</v>
      </c>
      <c r="H95" s="132">
        <v>711.58</v>
      </c>
      <c r="I95" s="310">
        <f t="shared" si="1"/>
        <v>0.45015910370525014</v>
      </c>
      <c r="J95" s="26"/>
      <c r="K95" s="21"/>
      <c r="L95" s="19"/>
    </row>
    <row r="96" spans="1:12" s="23" customFormat="1" ht="22.5">
      <c r="A96" s="369"/>
      <c r="B96" s="358"/>
      <c r="C96" s="25" t="s">
        <v>6</v>
      </c>
      <c r="D96" s="24" t="s">
        <v>385</v>
      </c>
      <c r="E96" s="132">
        <v>186.22</v>
      </c>
      <c r="F96" s="132">
        <v>0</v>
      </c>
      <c r="G96" s="132">
        <v>0</v>
      </c>
      <c r="H96" s="132">
        <v>186.22</v>
      </c>
      <c r="I96" s="310">
        <f t="shared" si="1"/>
        <v>1</v>
      </c>
      <c r="J96" s="26"/>
      <c r="K96" s="21"/>
      <c r="L96" s="19"/>
    </row>
    <row r="97" spans="1:12" s="23" customFormat="1" ht="12.75">
      <c r="A97" s="369"/>
      <c r="B97" s="358"/>
      <c r="C97" s="25" t="s">
        <v>611</v>
      </c>
      <c r="D97" s="25" t="s">
        <v>611</v>
      </c>
      <c r="E97" s="132">
        <v>2500</v>
      </c>
      <c r="F97" s="132">
        <v>166.68</v>
      </c>
      <c r="G97" s="132">
        <v>18.2</v>
      </c>
      <c r="H97" s="132">
        <v>1995.24</v>
      </c>
      <c r="I97" s="310">
        <f t="shared" si="1"/>
        <v>0.798096</v>
      </c>
      <c r="J97" s="22"/>
      <c r="K97" s="21"/>
      <c r="L97" s="19"/>
    </row>
    <row r="98" spans="1:12" s="23" customFormat="1" ht="12.75">
      <c r="A98" s="369"/>
      <c r="B98" s="358"/>
      <c r="C98" s="25" t="s">
        <v>545</v>
      </c>
      <c r="D98" s="25" t="s">
        <v>545</v>
      </c>
      <c r="E98" s="132">
        <v>0</v>
      </c>
      <c r="F98" s="132">
        <v>0.48</v>
      </c>
      <c r="G98" s="132">
        <v>0.07</v>
      </c>
      <c r="H98" s="132">
        <v>32.65</v>
      </c>
      <c r="I98" s="310"/>
      <c r="J98" s="22"/>
      <c r="K98" s="21"/>
      <c r="L98" s="19"/>
    </row>
    <row r="99" spans="1:12" s="23" customFormat="1" ht="12.75">
      <c r="A99" s="370"/>
      <c r="B99" s="358"/>
      <c r="C99" s="217" t="s">
        <v>289</v>
      </c>
      <c r="D99" s="223"/>
      <c r="E99" s="219">
        <f>SUM(E94:E98)</f>
        <v>27888.16</v>
      </c>
      <c r="F99" s="219">
        <f>SUM(F94:F98)</f>
        <v>1297.46</v>
      </c>
      <c r="G99" s="219">
        <f>SUM(G94:G98)</f>
        <v>415.09999999999997</v>
      </c>
      <c r="H99" s="219">
        <f>SUM(H94:H98)</f>
        <v>24283.280000000006</v>
      </c>
      <c r="I99" s="309">
        <f t="shared" si="1"/>
        <v>0.8707379762594595</v>
      </c>
      <c r="J99" s="22"/>
      <c r="K99" s="21"/>
      <c r="L99" s="19"/>
    </row>
    <row r="100" spans="1:12" s="23" customFormat="1" ht="19.5" customHeight="1">
      <c r="A100" s="368">
        <v>21</v>
      </c>
      <c r="B100" s="358" t="s">
        <v>384</v>
      </c>
      <c r="C100" s="25" t="s">
        <v>439</v>
      </c>
      <c r="D100" s="25" t="s">
        <v>196</v>
      </c>
      <c r="E100" s="132">
        <v>9220</v>
      </c>
      <c r="F100" s="132">
        <v>48.68</v>
      </c>
      <c r="G100" s="132">
        <v>0</v>
      </c>
      <c r="H100" s="132">
        <v>8126.97</v>
      </c>
      <c r="I100" s="310">
        <f t="shared" si="1"/>
        <v>0.8814501084598699</v>
      </c>
      <c r="J100" s="30"/>
      <c r="K100" s="29"/>
      <c r="L100" s="19"/>
    </row>
    <row r="101" spans="1:12" s="23" customFormat="1" ht="12.75">
      <c r="A101" s="369"/>
      <c r="B101" s="358"/>
      <c r="C101" s="25" t="s">
        <v>611</v>
      </c>
      <c r="D101" s="25" t="s">
        <v>611</v>
      </c>
      <c r="E101" s="132">
        <v>1480</v>
      </c>
      <c r="F101" s="132">
        <v>1.14</v>
      </c>
      <c r="G101" s="132">
        <v>0</v>
      </c>
      <c r="H101" s="132">
        <v>940.64</v>
      </c>
      <c r="I101" s="310">
        <f t="shared" si="1"/>
        <v>0.6355675675675676</v>
      </c>
      <c r="J101" s="22"/>
      <c r="K101" s="21"/>
      <c r="L101" s="19"/>
    </row>
    <row r="102" spans="1:12" s="23" customFormat="1" ht="18" customHeight="1">
      <c r="A102" s="369"/>
      <c r="B102" s="358"/>
      <c r="C102" s="25" t="s">
        <v>545</v>
      </c>
      <c r="D102" s="25" t="s">
        <v>545</v>
      </c>
      <c r="E102" s="132">
        <v>0</v>
      </c>
      <c r="F102" s="132">
        <v>0</v>
      </c>
      <c r="G102" s="132">
        <v>0</v>
      </c>
      <c r="H102" s="132">
        <v>0</v>
      </c>
      <c r="I102" s="310"/>
      <c r="J102" s="22"/>
      <c r="K102" s="21"/>
      <c r="L102" s="19"/>
    </row>
    <row r="103" spans="1:12" s="23" customFormat="1" ht="12.75">
      <c r="A103" s="370"/>
      <c r="B103" s="358"/>
      <c r="C103" s="217" t="s">
        <v>289</v>
      </c>
      <c r="D103" s="218"/>
      <c r="E103" s="219">
        <f>SUM(E100:E102)</f>
        <v>10700</v>
      </c>
      <c r="F103" s="219">
        <f>SUM(F100:F102)</f>
        <v>49.82</v>
      </c>
      <c r="G103" s="219">
        <f>SUM(G100:G102)</f>
        <v>0</v>
      </c>
      <c r="H103" s="219">
        <f>SUM(H100:H102)</f>
        <v>9067.61</v>
      </c>
      <c r="I103" s="309">
        <f t="shared" si="1"/>
        <v>0.8474401869158878</v>
      </c>
      <c r="J103" s="22"/>
      <c r="K103" s="21"/>
      <c r="L103" s="19"/>
    </row>
    <row r="104" spans="1:12" s="23" customFormat="1" ht="19.5" customHeight="1">
      <c r="A104" s="368">
        <v>22</v>
      </c>
      <c r="B104" s="358" t="s">
        <v>478</v>
      </c>
      <c r="C104" s="25" t="s">
        <v>6</v>
      </c>
      <c r="D104" s="24" t="s">
        <v>243</v>
      </c>
      <c r="E104" s="132">
        <v>10801.94</v>
      </c>
      <c r="F104" s="132">
        <v>0</v>
      </c>
      <c r="G104" s="132">
        <v>0</v>
      </c>
      <c r="H104" s="132">
        <v>3545.9</v>
      </c>
      <c r="I104" s="310">
        <f t="shared" si="1"/>
        <v>0.3282651079343155</v>
      </c>
      <c r="J104" s="30"/>
      <c r="K104" s="29"/>
      <c r="L104" s="19"/>
    </row>
    <row r="105" spans="1:12" s="23" customFormat="1" ht="12.75">
      <c r="A105" s="369"/>
      <c r="B105" s="358"/>
      <c r="C105" s="25" t="s">
        <v>611</v>
      </c>
      <c r="D105" s="25" t="s">
        <v>611</v>
      </c>
      <c r="E105" s="132">
        <v>899.5</v>
      </c>
      <c r="F105" s="132">
        <v>22.61</v>
      </c>
      <c r="G105" s="132">
        <v>3.24</v>
      </c>
      <c r="H105" s="132">
        <v>311.01</v>
      </c>
      <c r="I105" s="310">
        <f t="shared" si="1"/>
        <v>0.34575875486381324</v>
      </c>
      <c r="J105" s="22"/>
      <c r="K105" s="21"/>
      <c r="L105" s="19"/>
    </row>
    <row r="106" spans="1:12" s="23" customFormat="1" ht="18" customHeight="1">
      <c r="A106" s="369"/>
      <c r="B106" s="358"/>
      <c r="C106" s="25" t="s">
        <v>545</v>
      </c>
      <c r="D106" s="25" t="s">
        <v>545</v>
      </c>
      <c r="E106" s="132">
        <v>8</v>
      </c>
      <c r="F106" s="132">
        <v>0</v>
      </c>
      <c r="G106" s="132">
        <v>0</v>
      </c>
      <c r="H106" s="132">
        <v>8</v>
      </c>
      <c r="I106" s="310">
        <f t="shared" si="1"/>
        <v>1</v>
      </c>
      <c r="J106" s="22"/>
      <c r="K106" s="21"/>
      <c r="L106" s="19"/>
    </row>
    <row r="107" spans="1:12" s="23" customFormat="1" ht="12.75">
      <c r="A107" s="370"/>
      <c r="B107" s="358"/>
      <c r="C107" s="217" t="s">
        <v>289</v>
      </c>
      <c r="D107" s="218"/>
      <c r="E107" s="219">
        <f>SUM(E104:E106)</f>
        <v>11709.44</v>
      </c>
      <c r="F107" s="219">
        <f>SUM(F104:F106)</f>
        <v>22.61</v>
      </c>
      <c r="G107" s="219">
        <f>SUM(G104:G106)</f>
        <v>3.24</v>
      </c>
      <c r="H107" s="219">
        <f>SUM(H104:H106)</f>
        <v>3864.91</v>
      </c>
      <c r="I107" s="309">
        <f t="shared" si="1"/>
        <v>0.33006787685832967</v>
      </c>
      <c r="J107" s="22"/>
      <c r="K107" s="21"/>
      <c r="L107" s="19"/>
    </row>
    <row r="108" spans="1:12" s="23" customFormat="1" ht="19.5" customHeight="1">
      <c r="A108" s="368">
        <v>23</v>
      </c>
      <c r="B108" s="358" t="s">
        <v>552</v>
      </c>
      <c r="C108" s="25" t="s">
        <v>439</v>
      </c>
      <c r="D108" s="24" t="s">
        <v>546</v>
      </c>
      <c r="E108" s="132">
        <v>2100</v>
      </c>
      <c r="F108" s="132">
        <v>0</v>
      </c>
      <c r="G108" s="132">
        <v>0</v>
      </c>
      <c r="H108" s="132">
        <v>0</v>
      </c>
      <c r="I108" s="310">
        <f t="shared" si="1"/>
        <v>0</v>
      </c>
      <c r="J108" s="30"/>
      <c r="K108" s="29"/>
      <c r="L108" s="19"/>
    </row>
    <row r="109" spans="1:12" s="23" customFormat="1" ht="19.5" customHeight="1">
      <c r="A109" s="369"/>
      <c r="B109" s="358"/>
      <c r="C109" s="25" t="s">
        <v>6</v>
      </c>
      <c r="D109" s="24" t="s">
        <v>553</v>
      </c>
      <c r="E109" s="132">
        <v>1071</v>
      </c>
      <c r="F109" s="132">
        <v>161</v>
      </c>
      <c r="G109" s="132">
        <v>0</v>
      </c>
      <c r="H109" s="132">
        <v>371</v>
      </c>
      <c r="I109" s="310">
        <f t="shared" si="1"/>
        <v>0.3464052287581699</v>
      </c>
      <c r="J109" s="30"/>
      <c r="K109" s="29"/>
      <c r="L109" s="19"/>
    </row>
    <row r="110" spans="1:12" s="23" customFormat="1" ht="22.5">
      <c r="A110" s="369"/>
      <c r="B110" s="358"/>
      <c r="C110" s="25" t="s">
        <v>6</v>
      </c>
      <c r="D110" s="24" t="s">
        <v>8</v>
      </c>
      <c r="E110" s="132">
        <v>5712</v>
      </c>
      <c r="F110" s="132">
        <v>115</v>
      </c>
      <c r="G110" s="132">
        <v>0</v>
      </c>
      <c r="H110" s="132">
        <v>275</v>
      </c>
      <c r="I110" s="310">
        <f t="shared" si="1"/>
        <v>0.048144257703081235</v>
      </c>
      <c r="J110" s="22"/>
      <c r="K110" s="21"/>
      <c r="L110" s="19"/>
    </row>
    <row r="111" spans="1:12" s="23" customFormat="1" ht="18" customHeight="1">
      <c r="A111" s="369"/>
      <c r="B111" s="358"/>
      <c r="C111" s="25" t="s">
        <v>545</v>
      </c>
      <c r="D111" s="25" t="s">
        <v>545</v>
      </c>
      <c r="E111" s="132">
        <v>0</v>
      </c>
      <c r="F111" s="132">
        <v>0</v>
      </c>
      <c r="G111" s="132">
        <v>0</v>
      </c>
      <c r="H111" s="132">
        <v>0</v>
      </c>
      <c r="I111" s="310"/>
      <c r="J111" s="22"/>
      <c r="K111" s="21"/>
      <c r="L111" s="19"/>
    </row>
    <row r="112" spans="1:12" s="23" customFormat="1" ht="12.75">
      <c r="A112" s="370"/>
      <c r="B112" s="358"/>
      <c r="C112" s="217" t="s">
        <v>289</v>
      </c>
      <c r="D112" s="218"/>
      <c r="E112" s="219">
        <f>SUM(E108:E111)</f>
        <v>8883</v>
      </c>
      <c r="F112" s="219">
        <f>SUM(F108:F111)</f>
        <v>276</v>
      </c>
      <c r="G112" s="219">
        <f>SUM(G108:G111)</f>
        <v>0</v>
      </c>
      <c r="H112" s="219">
        <f>SUM(H108:H111)</f>
        <v>646</v>
      </c>
      <c r="I112" s="309">
        <f t="shared" si="1"/>
        <v>0.07272317910615783</v>
      </c>
      <c r="J112" s="22"/>
      <c r="K112" s="21"/>
      <c r="L112" s="19"/>
    </row>
    <row r="113" spans="1:12" s="23" customFormat="1" ht="23.25" customHeight="1">
      <c r="A113" s="368">
        <v>24</v>
      </c>
      <c r="B113" s="355" t="s">
        <v>479</v>
      </c>
      <c r="C113" s="25" t="s">
        <v>6</v>
      </c>
      <c r="D113" s="25" t="s">
        <v>544</v>
      </c>
      <c r="E113" s="132">
        <v>15000</v>
      </c>
      <c r="F113" s="132">
        <v>223.45</v>
      </c>
      <c r="G113" s="132">
        <v>22.89</v>
      </c>
      <c r="H113" s="132">
        <v>12382.52</v>
      </c>
      <c r="I113" s="310">
        <f t="shared" si="1"/>
        <v>0.8255013333333333</v>
      </c>
      <c r="J113" s="22"/>
      <c r="K113" s="21"/>
      <c r="L113" s="19"/>
    </row>
    <row r="114" spans="1:12" s="23" customFormat="1" ht="22.5" customHeight="1">
      <c r="A114" s="369"/>
      <c r="B114" s="356"/>
      <c r="C114" s="25" t="s">
        <v>6</v>
      </c>
      <c r="D114" s="24" t="s">
        <v>243</v>
      </c>
      <c r="E114" s="132">
        <v>420.5</v>
      </c>
      <c r="F114" s="132">
        <v>0</v>
      </c>
      <c r="G114" s="132">
        <v>0</v>
      </c>
      <c r="H114" s="132">
        <v>408.53</v>
      </c>
      <c r="I114" s="310">
        <f t="shared" si="1"/>
        <v>0.9715338882282996</v>
      </c>
      <c r="J114" s="26"/>
      <c r="K114" s="21"/>
      <c r="L114" s="19"/>
    </row>
    <row r="115" spans="1:12" s="23" customFormat="1" ht="12.75">
      <c r="A115" s="369"/>
      <c r="B115" s="356"/>
      <c r="C115" s="25" t="s">
        <v>611</v>
      </c>
      <c r="D115" s="25" t="s">
        <v>611</v>
      </c>
      <c r="E115" s="132">
        <v>1500</v>
      </c>
      <c r="F115" s="132">
        <v>8.97</v>
      </c>
      <c r="G115" s="132">
        <v>0.16</v>
      </c>
      <c r="H115" s="132">
        <v>1126.24</v>
      </c>
      <c r="I115" s="310">
        <f t="shared" si="1"/>
        <v>0.7508266666666666</v>
      </c>
      <c r="J115" s="22"/>
      <c r="K115" s="21"/>
      <c r="L115" s="19"/>
    </row>
    <row r="116" spans="1:12" s="23" customFormat="1" ht="12.75">
      <c r="A116" s="369"/>
      <c r="B116" s="356"/>
      <c r="C116" s="25" t="s">
        <v>545</v>
      </c>
      <c r="D116" s="25" t="s">
        <v>545</v>
      </c>
      <c r="E116" s="132">
        <v>0</v>
      </c>
      <c r="F116" s="132">
        <v>0</v>
      </c>
      <c r="G116" s="132">
        <v>0</v>
      </c>
      <c r="H116" s="132">
        <v>7.6</v>
      </c>
      <c r="I116" s="310"/>
      <c r="J116" s="22"/>
      <c r="K116" s="21"/>
      <c r="L116" s="19"/>
    </row>
    <row r="117" spans="1:12" s="23" customFormat="1" ht="12.75">
      <c r="A117" s="370"/>
      <c r="B117" s="357"/>
      <c r="C117" s="217" t="s">
        <v>289</v>
      </c>
      <c r="D117" s="218"/>
      <c r="E117" s="219">
        <f>SUM(E113:E116)</f>
        <v>16920.5</v>
      </c>
      <c r="F117" s="219">
        <f>SUM(F113:F116)</f>
        <v>232.42</v>
      </c>
      <c r="G117" s="219">
        <f>SUM(G113:G116)</f>
        <v>23.05</v>
      </c>
      <c r="H117" s="219">
        <f>SUM(H113:H116)</f>
        <v>13924.890000000001</v>
      </c>
      <c r="I117" s="309">
        <f t="shared" si="1"/>
        <v>0.8229597234124287</v>
      </c>
      <c r="J117" s="22"/>
      <c r="K117" s="21"/>
      <c r="L117" s="19"/>
    </row>
    <row r="118" spans="1:12" s="23" customFormat="1" ht="13.5">
      <c r="A118" s="27"/>
      <c r="B118" s="28" t="s">
        <v>468</v>
      </c>
      <c r="C118" s="228"/>
      <c r="D118" s="226"/>
      <c r="E118" s="227">
        <f>+E117+E112+E107+E103+E99</f>
        <v>76101.1</v>
      </c>
      <c r="F118" s="227">
        <f>+F117+F112+F107+F103+F99</f>
        <v>1878.31</v>
      </c>
      <c r="G118" s="227">
        <f>+G117+G112+G107+G103+G99</f>
        <v>441.39</v>
      </c>
      <c r="H118" s="227">
        <f>+H117+H112+H107+H103+H99</f>
        <v>51786.69000000001</v>
      </c>
      <c r="I118" s="311">
        <f t="shared" si="1"/>
        <v>0.6804985736080031</v>
      </c>
      <c r="J118" s="22"/>
      <c r="K118" s="21"/>
      <c r="L118" s="19"/>
    </row>
    <row r="119" spans="1:12" s="23" customFormat="1" ht="12.75" customHeight="1">
      <c r="A119" s="432" t="s">
        <v>2</v>
      </c>
      <c r="B119" s="433"/>
      <c r="C119" s="433"/>
      <c r="D119" s="434"/>
      <c r="E119" s="126"/>
      <c r="F119" s="126"/>
      <c r="G119" s="126"/>
      <c r="H119" s="126"/>
      <c r="I119" s="310"/>
      <c r="J119" s="30"/>
      <c r="K119" s="29"/>
      <c r="L119" s="19"/>
    </row>
    <row r="120" spans="1:12" s="23" customFormat="1" ht="26.25" customHeight="1">
      <c r="A120" s="368">
        <v>25</v>
      </c>
      <c r="B120" s="355" t="s">
        <v>440</v>
      </c>
      <c r="C120" s="25" t="s">
        <v>439</v>
      </c>
      <c r="D120" s="25" t="s">
        <v>196</v>
      </c>
      <c r="E120" s="132">
        <v>14535.62</v>
      </c>
      <c r="F120" s="132">
        <v>800.39</v>
      </c>
      <c r="G120" s="132">
        <v>0</v>
      </c>
      <c r="H120" s="132">
        <v>13889.54</v>
      </c>
      <c r="I120" s="310">
        <f t="shared" si="1"/>
        <v>0.9555519475605444</v>
      </c>
      <c r="J120" s="22"/>
      <c r="K120" s="21"/>
      <c r="L120" s="19"/>
    </row>
    <row r="121" spans="1:12" s="23" customFormat="1" ht="22.5" customHeight="1">
      <c r="A121" s="369"/>
      <c r="B121" s="356"/>
      <c r="C121" s="25" t="s">
        <v>439</v>
      </c>
      <c r="D121" s="25" t="s">
        <v>193</v>
      </c>
      <c r="E121" s="132">
        <v>39946.6</v>
      </c>
      <c r="F121" s="132">
        <v>0</v>
      </c>
      <c r="G121" s="132">
        <v>0</v>
      </c>
      <c r="H121" s="132">
        <v>39946.61</v>
      </c>
      <c r="I121" s="310">
        <f t="shared" si="1"/>
        <v>1.0000002503341963</v>
      </c>
      <c r="J121" s="26"/>
      <c r="K121" s="21"/>
      <c r="L121" s="19"/>
    </row>
    <row r="122" spans="1:12" s="23" customFormat="1" ht="22.5">
      <c r="A122" s="369"/>
      <c r="B122" s="356"/>
      <c r="C122" s="25" t="s">
        <v>6</v>
      </c>
      <c r="D122" s="24" t="s">
        <v>385</v>
      </c>
      <c r="E122" s="132">
        <v>8862.16</v>
      </c>
      <c r="F122" s="132">
        <v>0</v>
      </c>
      <c r="G122" s="132">
        <v>0</v>
      </c>
      <c r="H122" s="132">
        <v>8862.16</v>
      </c>
      <c r="I122" s="310">
        <f t="shared" si="1"/>
        <v>1</v>
      </c>
      <c r="J122" s="22"/>
      <c r="K122" s="21"/>
      <c r="L122" s="19"/>
    </row>
    <row r="123" spans="1:12" s="23" customFormat="1" ht="12.75">
      <c r="A123" s="369"/>
      <c r="B123" s="356"/>
      <c r="C123" s="25" t="s">
        <v>545</v>
      </c>
      <c r="D123" s="25" t="s">
        <v>545</v>
      </c>
      <c r="E123" s="132">
        <v>5944.62</v>
      </c>
      <c r="F123" s="132">
        <v>207.86</v>
      </c>
      <c r="G123" s="132">
        <v>0</v>
      </c>
      <c r="H123" s="132">
        <v>4682.85</v>
      </c>
      <c r="I123" s="310">
        <f t="shared" si="1"/>
        <v>0.7877458946072248</v>
      </c>
      <c r="J123" s="22"/>
      <c r="K123" s="21"/>
      <c r="L123" s="19"/>
    </row>
    <row r="124" spans="1:12" s="23" customFormat="1" ht="12.75">
      <c r="A124" s="370"/>
      <c r="B124" s="357"/>
      <c r="C124" s="217" t="s">
        <v>289</v>
      </c>
      <c r="D124" s="218"/>
      <c r="E124" s="219">
        <f>SUM(E120:E123)</f>
        <v>69289</v>
      </c>
      <c r="F124" s="219">
        <f>SUM(F120:F123)</f>
        <v>1008.25</v>
      </c>
      <c r="G124" s="219">
        <f>SUM(G120:G123)</f>
        <v>0</v>
      </c>
      <c r="H124" s="219">
        <f>SUM(H120:H123)</f>
        <v>67381.16</v>
      </c>
      <c r="I124" s="309">
        <f t="shared" si="1"/>
        <v>0.9724654707096365</v>
      </c>
      <c r="J124" s="22"/>
      <c r="K124" s="21"/>
      <c r="L124" s="19"/>
    </row>
    <row r="125" spans="1:12" s="23" customFormat="1" ht="19.5" customHeight="1">
      <c r="A125" s="368">
        <v>26</v>
      </c>
      <c r="B125" s="355" t="s">
        <v>386</v>
      </c>
      <c r="C125" s="25" t="s">
        <v>439</v>
      </c>
      <c r="D125" s="25" t="s">
        <v>196</v>
      </c>
      <c r="E125" s="132">
        <v>9178</v>
      </c>
      <c r="F125" s="132">
        <v>235.77</v>
      </c>
      <c r="G125" s="132">
        <v>29.49</v>
      </c>
      <c r="H125" s="132">
        <v>2470.25</v>
      </c>
      <c r="I125" s="310">
        <f t="shared" si="1"/>
        <v>0.26914905208106343</v>
      </c>
      <c r="J125" s="22"/>
      <c r="K125" s="21"/>
      <c r="L125" s="19"/>
    </row>
    <row r="126" spans="1:12" s="23" customFormat="1" ht="12.75">
      <c r="A126" s="369"/>
      <c r="B126" s="356"/>
      <c r="C126" s="25" t="s">
        <v>545</v>
      </c>
      <c r="D126" s="25" t="s">
        <v>545</v>
      </c>
      <c r="E126" s="132">
        <v>2411</v>
      </c>
      <c r="F126" s="132">
        <v>938.47</v>
      </c>
      <c r="G126" s="126">
        <v>350</v>
      </c>
      <c r="H126" s="132">
        <v>2961.68</v>
      </c>
      <c r="I126" s="310">
        <f t="shared" si="1"/>
        <v>1.2284031522189962</v>
      </c>
      <c r="J126" s="22"/>
      <c r="K126" s="21"/>
      <c r="L126" s="19"/>
    </row>
    <row r="127" spans="1:12" s="23" customFormat="1" ht="18.75" customHeight="1">
      <c r="A127" s="370"/>
      <c r="B127" s="357"/>
      <c r="C127" s="217" t="s">
        <v>289</v>
      </c>
      <c r="D127" s="218"/>
      <c r="E127" s="222">
        <f>SUM(E125:E126)</f>
        <v>11589</v>
      </c>
      <c r="F127" s="222">
        <f>SUM(F125:F126)</f>
        <v>1174.24</v>
      </c>
      <c r="G127" s="222">
        <f>SUM(G125:G126)</f>
        <v>379.49</v>
      </c>
      <c r="H127" s="222">
        <f>SUM(H125:H126)</f>
        <v>5431.93</v>
      </c>
      <c r="I127" s="309">
        <f t="shared" si="1"/>
        <v>0.46871429804124604</v>
      </c>
      <c r="J127" s="22"/>
      <c r="K127" s="21"/>
      <c r="L127" s="19"/>
    </row>
    <row r="128" spans="1:12" s="23" customFormat="1" ht="22.5">
      <c r="A128" s="368">
        <v>27</v>
      </c>
      <c r="B128" s="355" t="s">
        <v>441</v>
      </c>
      <c r="C128" s="25" t="s">
        <v>439</v>
      </c>
      <c r="D128" s="25" t="s">
        <v>473</v>
      </c>
      <c r="E128" s="132">
        <v>13000</v>
      </c>
      <c r="F128" s="132">
        <v>0</v>
      </c>
      <c r="G128" s="132">
        <v>0</v>
      </c>
      <c r="H128" s="132">
        <v>12262</v>
      </c>
      <c r="I128" s="310">
        <f t="shared" si="1"/>
        <v>0.9432307692307692</v>
      </c>
      <c r="J128" s="22"/>
      <c r="K128" s="21"/>
      <c r="L128" s="19"/>
    </row>
    <row r="129" spans="1:12" s="23" customFormat="1" ht="12.75">
      <c r="A129" s="369"/>
      <c r="B129" s="356"/>
      <c r="C129" s="25" t="s">
        <v>545</v>
      </c>
      <c r="D129" s="25" t="s">
        <v>545</v>
      </c>
      <c r="E129" s="132">
        <v>2738.43</v>
      </c>
      <c r="F129" s="126">
        <v>0</v>
      </c>
      <c r="G129" s="126">
        <v>0</v>
      </c>
      <c r="H129" s="132">
        <v>346.55</v>
      </c>
      <c r="I129" s="310">
        <f t="shared" si="1"/>
        <v>0.12655061476831617</v>
      </c>
      <c r="J129" s="22"/>
      <c r="K129" s="21"/>
      <c r="L129" s="19"/>
    </row>
    <row r="130" spans="1:12" s="23" customFormat="1" ht="12.75">
      <c r="A130" s="370"/>
      <c r="B130" s="357"/>
      <c r="C130" s="217" t="s">
        <v>289</v>
      </c>
      <c r="D130" s="218"/>
      <c r="E130" s="219">
        <f>SUM(E128:E129)</f>
        <v>15738.43</v>
      </c>
      <c r="F130" s="219">
        <f>SUM(F128:F129)</f>
        <v>0</v>
      </c>
      <c r="G130" s="219">
        <f>SUM(G128:G129)</f>
        <v>0</v>
      </c>
      <c r="H130" s="219">
        <f>SUM(H128:H129)</f>
        <v>12608.55</v>
      </c>
      <c r="I130" s="309">
        <f t="shared" si="1"/>
        <v>0.8011313707911144</v>
      </c>
      <c r="J130" s="22"/>
      <c r="K130" s="21"/>
      <c r="L130" s="19"/>
    </row>
    <row r="131" spans="1:12" s="23" customFormat="1" ht="22.5">
      <c r="A131" s="368">
        <v>28</v>
      </c>
      <c r="B131" s="355" t="s">
        <v>442</v>
      </c>
      <c r="C131" s="25" t="s">
        <v>439</v>
      </c>
      <c r="D131" s="25" t="s">
        <v>539</v>
      </c>
      <c r="E131" s="132">
        <v>42372.8</v>
      </c>
      <c r="F131" s="132">
        <v>0</v>
      </c>
      <c r="G131" s="132">
        <v>0</v>
      </c>
      <c r="H131" s="132">
        <v>39820</v>
      </c>
      <c r="I131" s="310">
        <f t="shared" si="1"/>
        <v>0.9397538043273043</v>
      </c>
      <c r="J131" s="30"/>
      <c r="K131" s="29"/>
      <c r="L131" s="19"/>
    </row>
    <row r="132" spans="1:12" s="23" customFormat="1" ht="22.5">
      <c r="A132" s="369"/>
      <c r="B132" s="356"/>
      <c r="C132" s="25" t="s">
        <v>439</v>
      </c>
      <c r="D132" s="25" t="s">
        <v>539</v>
      </c>
      <c r="E132" s="132">
        <v>267219.41</v>
      </c>
      <c r="F132" s="132">
        <v>0</v>
      </c>
      <c r="G132" s="132">
        <v>0</v>
      </c>
      <c r="H132" s="132">
        <v>253155.28</v>
      </c>
      <c r="I132" s="310">
        <f t="shared" si="1"/>
        <v>0.9473686061951863</v>
      </c>
      <c r="J132" s="30"/>
      <c r="K132" s="29"/>
      <c r="L132" s="19"/>
    </row>
    <row r="133" spans="1:12" s="23" customFormat="1" ht="12.75">
      <c r="A133" s="369"/>
      <c r="B133" s="356"/>
      <c r="C133" s="25" t="s">
        <v>545</v>
      </c>
      <c r="D133" s="25" t="s">
        <v>545</v>
      </c>
      <c r="E133" s="132">
        <v>24976.2</v>
      </c>
      <c r="F133" s="126">
        <v>0</v>
      </c>
      <c r="G133" s="126">
        <v>0</v>
      </c>
      <c r="H133" s="132">
        <v>9656.65</v>
      </c>
      <c r="I133" s="310">
        <f t="shared" si="1"/>
        <v>0.3866340756400093</v>
      </c>
      <c r="J133" s="22"/>
      <c r="K133" s="21"/>
      <c r="L133" s="19"/>
    </row>
    <row r="134" spans="1:12" s="23" customFormat="1" ht="12.75">
      <c r="A134" s="370"/>
      <c r="B134" s="357"/>
      <c r="C134" s="217" t="s">
        <v>289</v>
      </c>
      <c r="D134" s="218"/>
      <c r="E134" s="219">
        <f>SUM(E131:E133)</f>
        <v>334568.41</v>
      </c>
      <c r="F134" s="219">
        <f>SUM(F131:F133)</f>
        <v>0</v>
      </c>
      <c r="G134" s="219">
        <f>SUM(G131:G133)</f>
        <v>0</v>
      </c>
      <c r="H134" s="219">
        <f>SUM(H131:H133)</f>
        <v>302631.93000000005</v>
      </c>
      <c r="I134" s="309">
        <f t="shared" si="1"/>
        <v>0.9045442455251531</v>
      </c>
      <c r="J134" s="22"/>
      <c r="K134" s="21"/>
      <c r="L134" s="19"/>
    </row>
    <row r="135" spans="1:12" s="23" customFormat="1" ht="22.5">
      <c r="A135" s="368">
        <v>29</v>
      </c>
      <c r="B135" s="355" t="s">
        <v>443</v>
      </c>
      <c r="C135" s="25" t="s">
        <v>439</v>
      </c>
      <c r="D135" s="25" t="s">
        <v>539</v>
      </c>
      <c r="E135" s="132">
        <v>8627.2</v>
      </c>
      <c r="F135" s="132">
        <v>0</v>
      </c>
      <c r="G135" s="132">
        <v>0</v>
      </c>
      <c r="H135" s="132">
        <v>8627.2</v>
      </c>
      <c r="I135" s="310">
        <f t="shared" si="1"/>
        <v>1</v>
      </c>
      <c r="J135" s="22"/>
      <c r="K135" s="29"/>
      <c r="L135" s="19"/>
    </row>
    <row r="136" spans="1:12" s="23" customFormat="1" ht="22.5">
      <c r="A136" s="369"/>
      <c r="B136" s="356"/>
      <c r="C136" s="25" t="s">
        <v>439</v>
      </c>
      <c r="D136" s="25" t="s">
        <v>539</v>
      </c>
      <c r="E136" s="132">
        <v>55227.59</v>
      </c>
      <c r="F136" s="132">
        <v>0</v>
      </c>
      <c r="G136" s="132">
        <v>0</v>
      </c>
      <c r="H136" s="132">
        <v>55227.59</v>
      </c>
      <c r="I136" s="310">
        <f t="shared" si="1"/>
        <v>1</v>
      </c>
      <c r="J136" s="22"/>
      <c r="K136" s="29"/>
      <c r="L136" s="19"/>
    </row>
    <row r="137" spans="1:12" s="23" customFormat="1" ht="14.25" customHeight="1">
      <c r="A137" s="369"/>
      <c r="B137" s="356"/>
      <c r="C137" s="25" t="s">
        <v>545</v>
      </c>
      <c r="D137" s="25" t="s">
        <v>545</v>
      </c>
      <c r="E137" s="132">
        <v>2900</v>
      </c>
      <c r="F137" s="126">
        <v>0</v>
      </c>
      <c r="G137" s="126">
        <v>0</v>
      </c>
      <c r="H137" s="132">
        <v>2714.43</v>
      </c>
      <c r="I137" s="310">
        <f t="shared" si="1"/>
        <v>0.9360103448275862</v>
      </c>
      <c r="J137" s="22"/>
      <c r="K137" s="21"/>
      <c r="L137" s="19"/>
    </row>
    <row r="138" spans="1:12" s="23" customFormat="1" ht="15.75" customHeight="1">
      <c r="A138" s="370"/>
      <c r="B138" s="357"/>
      <c r="C138" s="217" t="s">
        <v>289</v>
      </c>
      <c r="D138" s="218"/>
      <c r="E138" s="219">
        <f>SUM(E135:E137)</f>
        <v>66754.79</v>
      </c>
      <c r="F138" s="219">
        <f>SUM(F135:F137)</f>
        <v>0</v>
      </c>
      <c r="G138" s="219">
        <f>SUM(G135:G137)</f>
        <v>0</v>
      </c>
      <c r="H138" s="219">
        <f>SUM(H135:H137)</f>
        <v>66569.21999999999</v>
      </c>
      <c r="I138" s="309">
        <f t="shared" si="1"/>
        <v>0.997220124578326</v>
      </c>
      <c r="J138" s="22"/>
      <c r="K138" s="21"/>
      <c r="L138" s="19"/>
    </row>
    <row r="139" spans="1:12" s="23" customFormat="1" ht="23.25" customHeight="1">
      <c r="A139" s="368">
        <v>30</v>
      </c>
      <c r="B139" s="358" t="s">
        <v>480</v>
      </c>
      <c r="C139" s="25" t="s">
        <v>439</v>
      </c>
      <c r="D139" s="25" t="s">
        <v>9</v>
      </c>
      <c r="E139" s="132">
        <v>8500</v>
      </c>
      <c r="F139" s="132">
        <v>3313.43</v>
      </c>
      <c r="G139" s="132">
        <v>2920.05</v>
      </c>
      <c r="H139" s="134">
        <v>4730.6</v>
      </c>
      <c r="I139" s="310">
        <f t="shared" si="1"/>
        <v>0.5565411764705883</v>
      </c>
      <c r="J139" s="22"/>
      <c r="K139" s="21"/>
      <c r="L139" s="19"/>
    </row>
    <row r="140" spans="1:12" s="23" customFormat="1" ht="22.5">
      <c r="A140" s="369"/>
      <c r="B140" s="358"/>
      <c r="C140" s="25" t="s">
        <v>439</v>
      </c>
      <c r="D140" s="24" t="s">
        <v>193</v>
      </c>
      <c r="E140" s="132">
        <v>21500</v>
      </c>
      <c r="F140" s="132">
        <v>5921.74</v>
      </c>
      <c r="G140" s="132">
        <v>127.89</v>
      </c>
      <c r="H140" s="132">
        <v>12069.51</v>
      </c>
      <c r="I140" s="310">
        <f t="shared" si="1"/>
        <v>0.5613725581395349</v>
      </c>
      <c r="J140" s="30"/>
      <c r="K140" s="29"/>
      <c r="L140" s="19"/>
    </row>
    <row r="141" spans="1:12" s="23" customFormat="1" ht="22.5">
      <c r="A141" s="369"/>
      <c r="B141" s="358"/>
      <c r="C141" s="25" t="s">
        <v>439</v>
      </c>
      <c r="D141" s="24" t="s">
        <v>196</v>
      </c>
      <c r="E141" s="132">
        <v>10000</v>
      </c>
      <c r="F141" s="132">
        <v>0</v>
      </c>
      <c r="G141" s="132">
        <v>0</v>
      </c>
      <c r="H141" s="132">
        <v>0</v>
      </c>
      <c r="I141" s="310">
        <f t="shared" si="1"/>
        <v>0</v>
      </c>
      <c r="J141" s="22"/>
      <c r="K141" s="21"/>
      <c r="L141" s="19"/>
    </row>
    <row r="142" spans="1:12" s="23" customFormat="1" ht="12.75">
      <c r="A142" s="369"/>
      <c r="B142" s="358"/>
      <c r="C142" s="25" t="s">
        <v>545</v>
      </c>
      <c r="D142" s="25" t="s">
        <v>545</v>
      </c>
      <c r="E142" s="132">
        <v>14000</v>
      </c>
      <c r="F142" s="132">
        <v>2507.54</v>
      </c>
      <c r="G142" s="132">
        <v>25.54</v>
      </c>
      <c r="H142" s="132">
        <v>2507.54</v>
      </c>
      <c r="I142" s="310">
        <f aca="true" t="shared" si="2" ref="I142:I206">+H142*100%/E142</f>
        <v>0.17911</v>
      </c>
      <c r="J142" s="22"/>
      <c r="K142" s="21"/>
      <c r="L142" s="19"/>
    </row>
    <row r="143" spans="1:12" s="23" customFormat="1" ht="12.75">
      <c r="A143" s="370"/>
      <c r="B143" s="358"/>
      <c r="C143" s="217" t="s">
        <v>289</v>
      </c>
      <c r="D143" s="218"/>
      <c r="E143" s="219">
        <f>SUM(E139:E142)</f>
        <v>54000</v>
      </c>
      <c r="F143" s="219">
        <f>SUM(F139:F142)</f>
        <v>11742.71</v>
      </c>
      <c r="G143" s="219">
        <f>SUM(G139:G142)</f>
        <v>3073.48</v>
      </c>
      <c r="H143" s="219">
        <f>SUM(H139:H142)</f>
        <v>19307.65</v>
      </c>
      <c r="I143" s="309">
        <f t="shared" si="2"/>
        <v>0.3575490740740741</v>
      </c>
      <c r="J143" s="30"/>
      <c r="K143" s="29"/>
      <c r="L143" s="19"/>
    </row>
    <row r="144" spans="1:12" s="23" customFormat="1" ht="22.5">
      <c r="A144" s="368">
        <v>31</v>
      </c>
      <c r="B144" s="355" t="s">
        <v>554</v>
      </c>
      <c r="C144" s="25" t="s">
        <v>439</v>
      </c>
      <c r="D144" s="25" t="s">
        <v>191</v>
      </c>
      <c r="E144" s="132">
        <v>39196</v>
      </c>
      <c r="F144" s="132">
        <v>98.67</v>
      </c>
      <c r="G144" s="132">
        <v>0</v>
      </c>
      <c r="H144" s="132">
        <v>513.6</v>
      </c>
      <c r="I144" s="310">
        <f t="shared" si="2"/>
        <v>0.013103377895703644</v>
      </c>
      <c r="J144" s="30"/>
      <c r="K144" s="29"/>
      <c r="L144" s="19"/>
    </row>
    <row r="145" spans="1:12" s="23" customFormat="1" ht="12.75">
      <c r="A145" s="369"/>
      <c r="B145" s="356"/>
      <c r="C145" s="25" t="s">
        <v>545</v>
      </c>
      <c r="D145" s="25" t="s">
        <v>545</v>
      </c>
      <c r="E145" s="132">
        <v>0</v>
      </c>
      <c r="F145" s="126">
        <v>0</v>
      </c>
      <c r="G145" s="126">
        <v>0</v>
      </c>
      <c r="H145" s="132">
        <v>0</v>
      </c>
      <c r="I145" s="310"/>
      <c r="J145" s="22"/>
      <c r="K145" s="21"/>
      <c r="L145" s="19"/>
    </row>
    <row r="146" spans="1:12" s="23" customFormat="1" ht="12.75">
      <c r="A146" s="370"/>
      <c r="B146" s="357"/>
      <c r="C146" s="217" t="s">
        <v>289</v>
      </c>
      <c r="D146" s="218"/>
      <c r="E146" s="219">
        <f>SUM(E144:E145)</f>
        <v>39196</v>
      </c>
      <c r="F146" s="219">
        <f>SUM(F144:F145)</f>
        <v>98.67</v>
      </c>
      <c r="G146" s="219">
        <f>SUM(G144:G145)</f>
        <v>0</v>
      </c>
      <c r="H146" s="219">
        <f>SUM(H144:H145)</f>
        <v>513.6</v>
      </c>
      <c r="I146" s="309">
        <f t="shared" si="2"/>
        <v>0.013103377895703644</v>
      </c>
      <c r="J146" s="22"/>
      <c r="K146" s="21"/>
      <c r="L146" s="19"/>
    </row>
    <row r="147" spans="1:12" s="23" customFormat="1" ht="22.5">
      <c r="A147" s="369">
        <v>32</v>
      </c>
      <c r="B147" s="358" t="s">
        <v>555</v>
      </c>
      <c r="C147" s="25" t="s">
        <v>439</v>
      </c>
      <c r="D147" s="24" t="s">
        <v>193</v>
      </c>
      <c r="E147" s="132">
        <v>54770</v>
      </c>
      <c r="F147" s="132">
        <v>516.46</v>
      </c>
      <c r="G147" s="132">
        <v>0</v>
      </c>
      <c r="H147" s="132">
        <v>516.46</v>
      </c>
      <c r="I147" s="310">
        <f t="shared" si="2"/>
        <v>0.00942961475260179</v>
      </c>
      <c r="J147" s="30"/>
      <c r="K147" s="29"/>
      <c r="L147" s="19"/>
    </row>
    <row r="148" spans="1:12" s="23" customFormat="1" ht="12.75">
      <c r="A148" s="369"/>
      <c r="B148" s="358"/>
      <c r="C148" s="25" t="s">
        <v>545</v>
      </c>
      <c r="D148" s="25" t="s">
        <v>545</v>
      </c>
      <c r="E148" s="132">
        <v>0</v>
      </c>
      <c r="F148" s="132">
        <v>0</v>
      </c>
      <c r="G148" s="132">
        <v>0</v>
      </c>
      <c r="H148" s="132">
        <v>0</v>
      </c>
      <c r="I148" s="310"/>
      <c r="J148" s="22"/>
      <c r="K148" s="21"/>
      <c r="L148" s="19"/>
    </row>
    <row r="149" spans="1:12" s="23" customFormat="1" ht="12.75">
      <c r="A149" s="370"/>
      <c r="B149" s="358"/>
      <c r="C149" s="217" t="s">
        <v>289</v>
      </c>
      <c r="D149" s="218"/>
      <c r="E149" s="219">
        <f>SUM(E147:E148)</f>
        <v>54770</v>
      </c>
      <c r="F149" s="219">
        <f>SUM(F147:F148)</f>
        <v>516.46</v>
      </c>
      <c r="G149" s="219">
        <f>SUM(G147:G148)</f>
        <v>0</v>
      </c>
      <c r="H149" s="219">
        <f>SUM(H147:H148)</f>
        <v>516.46</v>
      </c>
      <c r="I149" s="309">
        <f t="shared" si="2"/>
        <v>0.00942961475260179</v>
      </c>
      <c r="J149" s="30"/>
      <c r="K149" s="29"/>
      <c r="L149" s="19"/>
    </row>
    <row r="150" spans="1:12" s="23" customFormat="1" ht="23.25" customHeight="1">
      <c r="A150" s="368">
        <v>33</v>
      </c>
      <c r="B150" s="358" t="s">
        <v>444</v>
      </c>
      <c r="C150" s="25" t="s">
        <v>439</v>
      </c>
      <c r="D150" s="25" t="s">
        <v>544</v>
      </c>
      <c r="E150" s="132">
        <v>8520</v>
      </c>
      <c r="F150" s="132">
        <v>245.46</v>
      </c>
      <c r="G150" s="132">
        <v>0</v>
      </c>
      <c r="H150" s="134">
        <v>4968.91</v>
      </c>
      <c r="I150" s="310">
        <f t="shared" si="2"/>
        <v>0.5832053990610329</v>
      </c>
      <c r="J150" s="22"/>
      <c r="K150" s="21"/>
      <c r="L150" s="19"/>
    </row>
    <row r="151" spans="1:12" s="23" customFormat="1" ht="22.5">
      <c r="A151" s="369"/>
      <c r="B151" s="358"/>
      <c r="C151" s="25" t="s">
        <v>6</v>
      </c>
      <c r="D151" s="24" t="s">
        <v>385</v>
      </c>
      <c r="E151" s="132">
        <v>6600</v>
      </c>
      <c r="F151" s="132">
        <v>404.5</v>
      </c>
      <c r="G151" s="132">
        <v>0</v>
      </c>
      <c r="H151" s="132">
        <v>3530.2</v>
      </c>
      <c r="I151" s="310">
        <f t="shared" si="2"/>
        <v>0.5348787878787878</v>
      </c>
      <c r="J151" s="22"/>
      <c r="K151" s="21"/>
      <c r="L151" s="19"/>
    </row>
    <row r="152" spans="1:12" s="23" customFormat="1" ht="12.75">
      <c r="A152" s="369"/>
      <c r="B152" s="358"/>
      <c r="C152" s="25" t="s">
        <v>545</v>
      </c>
      <c r="D152" s="25" t="s">
        <v>545</v>
      </c>
      <c r="E152" s="132">
        <v>2030</v>
      </c>
      <c r="F152" s="132">
        <v>1000.36</v>
      </c>
      <c r="G152" s="132">
        <v>53.65</v>
      </c>
      <c r="H152" s="132">
        <v>1560.2</v>
      </c>
      <c r="I152" s="310">
        <f t="shared" si="2"/>
        <v>0.7685714285714286</v>
      </c>
      <c r="J152" s="22"/>
      <c r="K152" s="21"/>
      <c r="L152" s="19"/>
    </row>
    <row r="153" spans="1:12" s="23" customFormat="1" ht="12.75">
      <c r="A153" s="370"/>
      <c r="B153" s="358"/>
      <c r="C153" s="217" t="s">
        <v>289</v>
      </c>
      <c r="D153" s="218"/>
      <c r="E153" s="219">
        <f>SUM(E150:E152)</f>
        <v>17150</v>
      </c>
      <c r="F153" s="219">
        <f>SUM(F150:F152)</f>
        <v>1650.3200000000002</v>
      </c>
      <c r="G153" s="219">
        <f>SUM(G150:G152)</f>
        <v>53.65</v>
      </c>
      <c r="H153" s="219">
        <f>SUM(H150:H152)</f>
        <v>10059.310000000001</v>
      </c>
      <c r="I153" s="309">
        <f t="shared" si="2"/>
        <v>0.5865486880466473</v>
      </c>
      <c r="J153" s="30"/>
      <c r="K153" s="29"/>
      <c r="L153" s="19"/>
    </row>
    <row r="154" spans="1:12" s="23" customFormat="1" ht="22.5">
      <c r="A154" s="368">
        <v>34</v>
      </c>
      <c r="B154" s="355" t="s">
        <v>445</v>
      </c>
      <c r="C154" s="25" t="s">
        <v>6</v>
      </c>
      <c r="D154" s="25" t="s">
        <v>544</v>
      </c>
      <c r="E154" s="132">
        <v>4345</v>
      </c>
      <c r="F154" s="132">
        <v>779.45</v>
      </c>
      <c r="G154" s="132">
        <v>40</v>
      </c>
      <c r="H154" s="132">
        <v>2298.71</v>
      </c>
      <c r="I154" s="310">
        <f t="shared" si="2"/>
        <v>0.5290471806674338</v>
      </c>
      <c r="J154" s="30"/>
      <c r="K154" s="29"/>
      <c r="L154" s="19"/>
    </row>
    <row r="155" spans="1:12" s="23" customFormat="1" ht="12.75">
      <c r="A155" s="369"/>
      <c r="B155" s="356"/>
      <c r="C155" s="25" t="s">
        <v>545</v>
      </c>
      <c r="D155" s="25" t="s">
        <v>545</v>
      </c>
      <c r="E155" s="132">
        <v>0</v>
      </c>
      <c r="F155" s="126">
        <v>0</v>
      </c>
      <c r="G155" s="126">
        <v>0</v>
      </c>
      <c r="H155" s="132">
        <v>0</v>
      </c>
      <c r="I155" s="310"/>
      <c r="J155" s="22"/>
      <c r="K155" s="21"/>
      <c r="L155" s="19"/>
    </row>
    <row r="156" spans="1:12" s="23" customFormat="1" ht="12.75">
      <c r="A156" s="370"/>
      <c r="B156" s="357"/>
      <c r="C156" s="217" t="s">
        <v>289</v>
      </c>
      <c r="D156" s="218"/>
      <c r="E156" s="219">
        <f>SUM(E154:E155)</f>
        <v>4345</v>
      </c>
      <c r="F156" s="219">
        <f>SUM(F154:F155)</f>
        <v>779.45</v>
      </c>
      <c r="G156" s="219">
        <f>SUM(G154:G155)</f>
        <v>40</v>
      </c>
      <c r="H156" s="219">
        <f>SUM(H154:H155)</f>
        <v>2298.71</v>
      </c>
      <c r="I156" s="309">
        <f t="shared" si="2"/>
        <v>0.5290471806674338</v>
      </c>
      <c r="J156" s="22"/>
      <c r="K156" s="21"/>
      <c r="L156" s="19"/>
    </row>
    <row r="157" spans="1:12" s="23" customFormat="1" ht="23.25" customHeight="1">
      <c r="A157" s="368">
        <v>35</v>
      </c>
      <c r="B157" s="358" t="s">
        <v>446</v>
      </c>
      <c r="C157" s="25" t="s">
        <v>439</v>
      </c>
      <c r="D157" s="25" t="s">
        <v>544</v>
      </c>
      <c r="E157" s="132">
        <v>6570</v>
      </c>
      <c r="F157" s="132">
        <v>217.54</v>
      </c>
      <c r="G157" s="132">
        <v>0</v>
      </c>
      <c r="H157" s="134">
        <v>5296.41</v>
      </c>
      <c r="I157" s="310">
        <f t="shared" si="2"/>
        <v>0.8061506849315069</v>
      </c>
      <c r="J157" s="22"/>
      <c r="K157" s="21"/>
      <c r="L157" s="19"/>
    </row>
    <row r="158" spans="1:12" s="23" customFormat="1" ht="22.5">
      <c r="A158" s="369"/>
      <c r="B158" s="358"/>
      <c r="C158" s="25" t="s">
        <v>6</v>
      </c>
      <c r="D158" s="25" t="s">
        <v>544</v>
      </c>
      <c r="E158" s="132">
        <v>870</v>
      </c>
      <c r="F158" s="132">
        <v>0</v>
      </c>
      <c r="G158" s="132">
        <v>0</v>
      </c>
      <c r="H158" s="132">
        <v>97.43</v>
      </c>
      <c r="I158" s="310">
        <f t="shared" si="2"/>
        <v>0.11198850574712645</v>
      </c>
      <c r="J158" s="30"/>
      <c r="K158" s="29"/>
      <c r="L158" s="19"/>
    </row>
    <row r="159" spans="1:12" s="23" customFormat="1" ht="22.5">
      <c r="A159" s="369"/>
      <c r="B159" s="358"/>
      <c r="C159" s="25" t="s">
        <v>6</v>
      </c>
      <c r="D159" s="24" t="s">
        <v>385</v>
      </c>
      <c r="E159" s="132">
        <v>1400</v>
      </c>
      <c r="F159" s="132">
        <v>376.22</v>
      </c>
      <c r="G159" s="132">
        <v>0</v>
      </c>
      <c r="H159" s="132">
        <v>716.2</v>
      </c>
      <c r="I159" s="310">
        <f t="shared" si="2"/>
        <v>0.5115714285714286</v>
      </c>
      <c r="J159" s="22"/>
      <c r="K159" s="21"/>
      <c r="L159" s="19"/>
    </row>
    <row r="160" spans="1:12" s="23" customFormat="1" ht="12.75">
      <c r="A160" s="369"/>
      <c r="B160" s="358"/>
      <c r="C160" s="25" t="s">
        <v>545</v>
      </c>
      <c r="D160" s="25" t="s">
        <v>545</v>
      </c>
      <c r="E160" s="132">
        <v>2000</v>
      </c>
      <c r="F160" s="132">
        <v>4.88</v>
      </c>
      <c r="G160" s="132">
        <v>0</v>
      </c>
      <c r="H160" s="132">
        <v>2048.31</v>
      </c>
      <c r="I160" s="310">
        <f t="shared" si="2"/>
        <v>1.024155</v>
      </c>
      <c r="J160" s="22"/>
      <c r="K160" s="21"/>
      <c r="L160" s="19"/>
    </row>
    <row r="161" spans="1:12" s="23" customFormat="1" ht="12.75">
      <c r="A161" s="370"/>
      <c r="B161" s="358"/>
      <c r="C161" s="217" t="s">
        <v>289</v>
      </c>
      <c r="D161" s="218"/>
      <c r="E161" s="219">
        <f>SUM(E157:E160)</f>
        <v>10840</v>
      </c>
      <c r="F161" s="219">
        <f>SUM(F157:F160)</f>
        <v>598.64</v>
      </c>
      <c r="G161" s="219">
        <f>SUM(G157:G160)</f>
        <v>0</v>
      </c>
      <c r="H161" s="219">
        <f>SUM(H157:H160)</f>
        <v>8158.35</v>
      </c>
      <c r="I161" s="309">
        <f t="shared" si="2"/>
        <v>0.7526153136531366</v>
      </c>
      <c r="J161" s="30"/>
      <c r="K161" s="29"/>
      <c r="L161" s="19"/>
    </row>
    <row r="162" spans="1:12" s="23" customFormat="1" ht="22.5">
      <c r="A162" s="368">
        <v>36</v>
      </c>
      <c r="B162" s="355" t="s">
        <v>447</v>
      </c>
      <c r="C162" s="25" t="s">
        <v>6</v>
      </c>
      <c r="D162" s="25" t="s">
        <v>544</v>
      </c>
      <c r="E162" s="132">
        <v>2155</v>
      </c>
      <c r="F162" s="132">
        <v>171.64</v>
      </c>
      <c r="G162" s="132">
        <v>0</v>
      </c>
      <c r="H162" s="132">
        <v>1298.75</v>
      </c>
      <c r="I162" s="310">
        <f t="shared" si="2"/>
        <v>0.6026682134570766</v>
      </c>
      <c r="J162" s="30"/>
      <c r="K162" s="29"/>
      <c r="L162" s="19"/>
    </row>
    <row r="163" spans="1:12" s="23" customFormat="1" ht="12.75">
      <c r="A163" s="369"/>
      <c r="B163" s="356"/>
      <c r="C163" s="25" t="s">
        <v>545</v>
      </c>
      <c r="D163" s="25" t="s">
        <v>545</v>
      </c>
      <c r="E163" s="132">
        <v>0</v>
      </c>
      <c r="F163" s="126">
        <v>0</v>
      </c>
      <c r="G163" s="126">
        <v>0</v>
      </c>
      <c r="H163" s="132" t="s">
        <v>172</v>
      </c>
      <c r="I163" s="310"/>
      <c r="J163" s="22"/>
      <c r="K163" s="21"/>
      <c r="L163" s="19"/>
    </row>
    <row r="164" spans="1:12" s="23" customFormat="1" ht="12.75">
      <c r="A164" s="370"/>
      <c r="B164" s="357"/>
      <c r="C164" s="217" t="s">
        <v>289</v>
      </c>
      <c r="D164" s="218"/>
      <c r="E164" s="219">
        <f>SUM(E162:E163)</f>
        <v>2155</v>
      </c>
      <c r="F164" s="219">
        <f>SUM(F162:F163)</f>
        <v>171.64</v>
      </c>
      <c r="G164" s="219">
        <f>SUM(G162:G163)</f>
        <v>0</v>
      </c>
      <c r="H164" s="219">
        <f>SUM(H162:H163)</f>
        <v>1298.75</v>
      </c>
      <c r="I164" s="309">
        <f t="shared" si="2"/>
        <v>0.6026682134570766</v>
      </c>
      <c r="J164" s="22"/>
      <c r="K164" s="21"/>
      <c r="L164" s="19"/>
    </row>
    <row r="165" spans="1:12" s="23" customFormat="1" ht="13.5">
      <c r="A165" s="27"/>
      <c r="B165" s="28" t="s">
        <v>468</v>
      </c>
      <c r="C165" s="228"/>
      <c r="D165" s="226"/>
      <c r="E165" s="227">
        <f>+E164+E161+E156+E153+E149+E146+E143+E138+E134+E130+E127+E124</f>
        <v>680395.63</v>
      </c>
      <c r="F165" s="227">
        <f>+F164+F161+F156+F153+F149+F146+F143+F138+F134+F130+F127+F124</f>
        <v>17740.38</v>
      </c>
      <c r="G165" s="227">
        <f>+G164+G161+G156+G153+G149+G146+G143+G138+G134+G130+G127+G124</f>
        <v>3546.62</v>
      </c>
      <c r="H165" s="227">
        <f>+H164+H161+H156+H153+H149+H146+H143+H138+H134+H130+H127+H124</f>
        <v>496775.62</v>
      </c>
      <c r="I165" s="311">
        <f t="shared" si="2"/>
        <v>0.7301275876801266</v>
      </c>
      <c r="J165" s="22"/>
      <c r="K165" s="21"/>
      <c r="L165" s="19"/>
    </row>
    <row r="166" spans="1:12" s="23" customFormat="1" ht="12.75" customHeight="1">
      <c r="A166" s="383" t="s">
        <v>206</v>
      </c>
      <c r="B166" s="384"/>
      <c r="C166" s="384"/>
      <c r="D166" s="385"/>
      <c r="E166" s="126"/>
      <c r="F166" s="126"/>
      <c r="G166" s="126"/>
      <c r="H166" s="126"/>
      <c r="I166" s="310"/>
      <c r="J166" s="22"/>
      <c r="K166" s="21"/>
      <c r="L166" s="19"/>
    </row>
    <row r="167" spans="1:12" s="23" customFormat="1" ht="23.25" customHeight="1">
      <c r="A167" s="368">
        <v>37</v>
      </c>
      <c r="B167" s="353" t="s">
        <v>613</v>
      </c>
      <c r="C167" s="25" t="s">
        <v>439</v>
      </c>
      <c r="D167" s="25" t="s">
        <v>196</v>
      </c>
      <c r="E167" s="132">
        <v>13770</v>
      </c>
      <c r="F167" s="132">
        <v>2305.72</v>
      </c>
      <c r="G167" s="132">
        <v>0</v>
      </c>
      <c r="H167" s="132">
        <v>11338.52</v>
      </c>
      <c r="I167" s="310">
        <f t="shared" si="2"/>
        <v>0.8234219317356573</v>
      </c>
      <c r="J167" s="22"/>
      <c r="K167" s="33"/>
      <c r="L167" s="34"/>
    </row>
    <row r="168" spans="1:12" s="23" customFormat="1" ht="12.75">
      <c r="A168" s="369"/>
      <c r="B168" s="410"/>
      <c r="C168" s="25" t="s">
        <v>611</v>
      </c>
      <c r="D168" s="25" t="s">
        <v>611</v>
      </c>
      <c r="E168" s="132">
        <v>2130</v>
      </c>
      <c r="F168" s="132">
        <v>233.23</v>
      </c>
      <c r="G168" s="132">
        <v>0</v>
      </c>
      <c r="H168" s="132">
        <v>1680</v>
      </c>
      <c r="I168" s="310">
        <f t="shared" si="2"/>
        <v>0.7887323943661971</v>
      </c>
      <c r="J168" s="22"/>
      <c r="K168" s="21"/>
      <c r="L168" s="19"/>
    </row>
    <row r="169" spans="1:12" s="23" customFormat="1" ht="12.75">
      <c r="A169" s="369"/>
      <c r="B169" s="410"/>
      <c r="C169" s="25" t="s">
        <v>545</v>
      </c>
      <c r="D169" s="25" t="s">
        <v>545</v>
      </c>
      <c r="E169" s="132">
        <v>0</v>
      </c>
      <c r="F169" s="132">
        <v>0</v>
      </c>
      <c r="G169" s="132">
        <v>0</v>
      </c>
      <c r="H169" s="132">
        <v>6.4</v>
      </c>
      <c r="I169" s="310"/>
      <c r="J169" s="30"/>
      <c r="K169" s="29"/>
      <c r="L169" s="19"/>
    </row>
    <row r="170" spans="1:12" s="23" customFormat="1" ht="12.75">
      <c r="A170" s="370"/>
      <c r="B170" s="354"/>
      <c r="C170" s="217" t="s">
        <v>289</v>
      </c>
      <c r="D170" s="218"/>
      <c r="E170" s="219">
        <f>SUM(E167:E169)</f>
        <v>15900</v>
      </c>
      <c r="F170" s="219">
        <f>SUM(F167:F169)</f>
        <v>2538.95</v>
      </c>
      <c r="G170" s="219">
        <f>SUM(G167:G169)</f>
        <v>0</v>
      </c>
      <c r="H170" s="219">
        <f>SUM(H167:H169)</f>
        <v>13024.92</v>
      </c>
      <c r="I170" s="309">
        <f t="shared" si="2"/>
        <v>0.819177358490566</v>
      </c>
      <c r="J170" s="22"/>
      <c r="K170" s="21"/>
      <c r="L170" s="19"/>
    </row>
    <row r="171" spans="1:12" s="23" customFormat="1" ht="19.5" customHeight="1">
      <c r="A171" s="368">
        <v>38</v>
      </c>
      <c r="B171" s="355" t="s">
        <v>517</v>
      </c>
      <c r="C171" s="25" t="s">
        <v>439</v>
      </c>
      <c r="D171" s="25" t="s">
        <v>9</v>
      </c>
      <c r="E171" s="132">
        <v>6000</v>
      </c>
      <c r="F171" s="132">
        <v>0</v>
      </c>
      <c r="G171" s="132">
        <v>0</v>
      </c>
      <c r="H171" s="132">
        <v>6000</v>
      </c>
      <c r="I171" s="310">
        <f t="shared" si="2"/>
        <v>1</v>
      </c>
      <c r="J171" s="30"/>
      <c r="K171" s="29"/>
      <c r="L171" s="19"/>
    </row>
    <row r="172" spans="1:12" s="23" customFormat="1" ht="22.5">
      <c r="A172" s="369"/>
      <c r="B172" s="356"/>
      <c r="C172" s="25" t="s">
        <v>439</v>
      </c>
      <c r="D172" s="25" t="s">
        <v>193</v>
      </c>
      <c r="E172" s="135">
        <v>15000</v>
      </c>
      <c r="F172" s="132">
        <v>0</v>
      </c>
      <c r="G172" s="132">
        <v>0</v>
      </c>
      <c r="H172" s="132">
        <v>14899.21</v>
      </c>
      <c r="I172" s="310">
        <f t="shared" si="2"/>
        <v>0.9932806666666666</v>
      </c>
      <c r="J172" s="22"/>
      <c r="K172" s="21"/>
      <c r="L172" s="19"/>
    </row>
    <row r="173" spans="1:12" s="23" customFormat="1" ht="12.75">
      <c r="A173" s="369"/>
      <c r="B173" s="356"/>
      <c r="C173" s="25" t="s">
        <v>611</v>
      </c>
      <c r="D173" s="25" t="s">
        <v>611</v>
      </c>
      <c r="E173" s="132">
        <v>2600</v>
      </c>
      <c r="F173" s="132">
        <v>0</v>
      </c>
      <c r="G173" s="132">
        <v>0</v>
      </c>
      <c r="H173" s="132">
        <v>2422.57</v>
      </c>
      <c r="I173" s="310">
        <f t="shared" si="2"/>
        <v>0.9317576923076923</v>
      </c>
      <c r="J173" s="22"/>
      <c r="K173" s="21"/>
      <c r="L173" s="19"/>
    </row>
    <row r="174" spans="1:12" s="23" customFormat="1" ht="12.75">
      <c r="A174" s="369"/>
      <c r="B174" s="356"/>
      <c r="C174" s="25" t="s">
        <v>545</v>
      </c>
      <c r="D174" s="25" t="s">
        <v>545</v>
      </c>
      <c r="E174" s="132">
        <v>0</v>
      </c>
      <c r="F174" s="132">
        <v>0</v>
      </c>
      <c r="G174" s="132">
        <v>0</v>
      </c>
      <c r="H174" s="132">
        <v>3.65</v>
      </c>
      <c r="I174" s="310"/>
      <c r="J174" s="22"/>
      <c r="K174" s="21"/>
      <c r="L174" s="19"/>
    </row>
    <row r="175" spans="1:12" s="23" customFormat="1" ht="12.75">
      <c r="A175" s="370"/>
      <c r="B175" s="357"/>
      <c r="C175" s="217" t="s">
        <v>289</v>
      </c>
      <c r="D175" s="218"/>
      <c r="E175" s="219">
        <f>SUM(E171:E174)</f>
        <v>23600</v>
      </c>
      <c r="F175" s="219">
        <f>SUM(F171:F174)</f>
        <v>0</v>
      </c>
      <c r="G175" s="219">
        <f>SUM(G171:G174)</f>
        <v>0</v>
      </c>
      <c r="H175" s="219">
        <f>SUM(H171:H174)</f>
        <v>23325.43</v>
      </c>
      <c r="I175" s="309">
        <f t="shared" si="2"/>
        <v>0.9883656779661018</v>
      </c>
      <c r="J175" s="30"/>
      <c r="K175" s="29"/>
      <c r="L175" s="19"/>
    </row>
    <row r="176" spans="1:12" s="23" customFormat="1" ht="19.5" customHeight="1">
      <c r="A176" s="368">
        <v>39</v>
      </c>
      <c r="B176" s="358" t="s">
        <v>518</v>
      </c>
      <c r="C176" s="25" t="s">
        <v>439</v>
      </c>
      <c r="D176" s="25" t="s">
        <v>193</v>
      </c>
      <c r="E176" s="132">
        <v>30000</v>
      </c>
      <c r="F176" s="132">
        <v>1447.01</v>
      </c>
      <c r="G176" s="132">
        <v>175.02</v>
      </c>
      <c r="H176" s="132">
        <v>26335.81</v>
      </c>
      <c r="I176" s="310">
        <f t="shared" si="2"/>
        <v>0.8778603333333334</v>
      </c>
      <c r="J176" s="30"/>
      <c r="K176" s="29"/>
      <c r="L176" s="19"/>
    </row>
    <row r="177" spans="1:12" s="23" customFormat="1" ht="19.5" customHeight="1">
      <c r="A177" s="369"/>
      <c r="B177" s="358"/>
      <c r="C177" s="25" t="s">
        <v>439</v>
      </c>
      <c r="D177" s="25" t="s">
        <v>9</v>
      </c>
      <c r="E177" s="132">
        <v>3500</v>
      </c>
      <c r="F177" s="132">
        <v>0</v>
      </c>
      <c r="G177" s="132">
        <v>0</v>
      </c>
      <c r="H177" s="132">
        <v>3150</v>
      </c>
      <c r="I177" s="310">
        <f t="shared" si="2"/>
        <v>0.9</v>
      </c>
      <c r="J177" s="30"/>
      <c r="K177" s="29"/>
      <c r="L177" s="19"/>
    </row>
    <row r="178" spans="1:12" s="23" customFormat="1" ht="19.5" customHeight="1">
      <c r="A178" s="369"/>
      <c r="B178" s="358"/>
      <c r="C178" s="25" t="s">
        <v>6</v>
      </c>
      <c r="D178" s="25" t="s">
        <v>193</v>
      </c>
      <c r="E178" s="132">
        <v>20000</v>
      </c>
      <c r="F178" s="132">
        <v>247.63</v>
      </c>
      <c r="G178" s="132">
        <v>0</v>
      </c>
      <c r="H178" s="132">
        <v>247.63</v>
      </c>
      <c r="I178" s="310">
        <f>+H178*100%/E178</f>
        <v>0.0123815</v>
      </c>
      <c r="J178" s="30"/>
      <c r="K178" s="29"/>
      <c r="L178" s="19"/>
    </row>
    <row r="179" spans="1:12" s="23" customFormat="1" ht="12.75">
      <c r="A179" s="369"/>
      <c r="B179" s="358"/>
      <c r="C179" s="25" t="s">
        <v>611</v>
      </c>
      <c r="D179" s="25" t="s">
        <v>611</v>
      </c>
      <c r="E179" s="132">
        <v>9500</v>
      </c>
      <c r="F179" s="132">
        <v>797.93</v>
      </c>
      <c r="G179" s="132">
        <v>0.43</v>
      </c>
      <c r="H179" s="132">
        <v>3687.81</v>
      </c>
      <c r="I179" s="310">
        <f t="shared" si="2"/>
        <v>0.3881905263157895</v>
      </c>
      <c r="J179" s="22"/>
      <c r="K179" s="21"/>
      <c r="L179" s="19"/>
    </row>
    <row r="180" spans="1:12" s="23" customFormat="1" ht="12.75">
      <c r="A180" s="369"/>
      <c r="B180" s="358"/>
      <c r="C180" s="25" t="s">
        <v>611</v>
      </c>
      <c r="D180" s="25" t="s">
        <v>611</v>
      </c>
      <c r="E180" s="132">
        <v>5000</v>
      </c>
      <c r="F180" s="132">
        <v>11.39</v>
      </c>
      <c r="G180" s="132">
        <v>0.79</v>
      </c>
      <c r="H180" s="132">
        <v>15.52</v>
      </c>
      <c r="I180" s="310">
        <f t="shared" si="2"/>
        <v>0.003104</v>
      </c>
      <c r="J180" s="22"/>
      <c r="K180" s="21"/>
      <c r="L180" s="19"/>
    </row>
    <row r="181" spans="1:12" s="23" customFormat="1" ht="12.75">
      <c r="A181" s="369"/>
      <c r="B181" s="358"/>
      <c r="C181" s="25" t="s">
        <v>545</v>
      </c>
      <c r="D181" s="25" t="s">
        <v>545</v>
      </c>
      <c r="E181" s="132">
        <v>0</v>
      </c>
      <c r="F181" s="132">
        <v>0.64</v>
      </c>
      <c r="G181" s="132">
        <v>0.5</v>
      </c>
      <c r="H181" s="132">
        <v>4.34</v>
      </c>
      <c r="I181" s="310"/>
      <c r="J181" s="22"/>
      <c r="K181" s="21"/>
      <c r="L181" s="19"/>
    </row>
    <row r="182" spans="1:12" s="23" customFormat="1" ht="12.75">
      <c r="A182" s="370"/>
      <c r="B182" s="358"/>
      <c r="C182" s="217" t="s">
        <v>289</v>
      </c>
      <c r="D182" s="218"/>
      <c r="E182" s="219">
        <f>SUM(E176:E181)</f>
        <v>68000</v>
      </c>
      <c r="F182" s="219">
        <f>SUM(F176:F181)</f>
        <v>2504.5999999999995</v>
      </c>
      <c r="G182" s="219">
        <f>SUM(G176:G181)</f>
        <v>176.74</v>
      </c>
      <c r="H182" s="219">
        <f>SUM(H176:H181)</f>
        <v>33441.10999999999</v>
      </c>
      <c r="I182" s="309">
        <f t="shared" si="2"/>
        <v>0.4917810294117646</v>
      </c>
      <c r="J182" s="22"/>
      <c r="K182" s="21"/>
      <c r="L182" s="19"/>
    </row>
    <row r="183" spans="1:12" s="23" customFormat="1" ht="12.75" customHeight="1" hidden="1">
      <c r="A183" s="102"/>
      <c r="B183" s="25"/>
      <c r="C183" s="136"/>
      <c r="D183" s="32"/>
      <c r="E183" s="128"/>
      <c r="F183" s="128"/>
      <c r="G183" s="128"/>
      <c r="H183" s="128"/>
      <c r="I183" s="309" t="e">
        <f t="shared" si="2"/>
        <v>#DIV/0!</v>
      </c>
      <c r="J183" s="30"/>
      <c r="K183" s="29"/>
      <c r="L183" s="19"/>
    </row>
    <row r="184" spans="1:12" s="23" customFormat="1" ht="12.75" customHeight="1" hidden="1">
      <c r="A184" s="435">
        <v>17</v>
      </c>
      <c r="B184" s="358" t="s">
        <v>387</v>
      </c>
      <c r="C184" s="137" t="s">
        <v>10</v>
      </c>
      <c r="D184" s="31" t="s">
        <v>11</v>
      </c>
      <c r="E184" s="132">
        <v>16250</v>
      </c>
      <c r="F184" s="132"/>
      <c r="G184" s="132"/>
      <c r="H184" s="132"/>
      <c r="I184" s="309">
        <f t="shared" si="2"/>
        <v>0</v>
      </c>
      <c r="J184" s="22"/>
      <c r="K184" s="21"/>
      <c r="L184" s="19"/>
    </row>
    <row r="185" spans="1:12" s="23" customFormat="1" ht="12.75" customHeight="1" hidden="1">
      <c r="A185" s="436"/>
      <c r="B185" s="358"/>
      <c r="C185" s="137" t="s">
        <v>10</v>
      </c>
      <c r="D185" s="31" t="s">
        <v>12</v>
      </c>
      <c r="E185" s="132">
        <v>4000</v>
      </c>
      <c r="F185" s="132"/>
      <c r="G185" s="132"/>
      <c r="H185" s="132"/>
      <c r="I185" s="309">
        <f t="shared" si="2"/>
        <v>0</v>
      </c>
      <c r="J185" s="30"/>
      <c r="K185" s="29"/>
      <c r="L185" s="19"/>
    </row>
    <row r="186" spans="1:12" s="23" customFormat="1" ht="19.5" customHeight="1" hidden="1">
      <c r="A186" s="436"/>
      <c r="B186" s="358"/>
      <c r="C186" s="138" t="s">
        <v>10</v>
      </c>
      <c r="D186" s="31" t="s">
        <v>13</v>
      </c>
      <c r="E186" s="132">
        <v>6000</v>
      </c>
      <c r="F186" s="132"/>
      <c r="G186" s="132"/>
      <c r="H186" s="132"/>
      <c r="I186" s="309">
        <f t="shared" si="2"/>
        <v>0</v>
      </c>
      <c r="J186" s="22"/>
      <c r="K186" s="21"/>
      <c r="L186" s="19"/>
    </row>
    <row r="187" spans="1:12" s="23" customFormat="1" ht="12.75" customHeight="1" hidden="1">
      <c r="A187" s="436"/>
      <c r="B187" s="358"/>
      <c r="C187" s="137" t="s">
        <v>14</v>
      </c>
      <c r="D187" s="137"/>
      <c r="E187" s="132">
        <v>5500</v>
      </c>
      <c r="F187" s="132"/>
      <c r="G187" s="132"/>
      <c r="H187" s="132"/>
      <c r="I187" s="309">
        <f t="shared" si="2"/>
        <v>0</v>
      </c>
      <c r="J187" s="30"/>
      <c r="K187" s="29"/>
      <c r="L187" s="19"/>
    </row>
    <row r="188" spans="1:12" s="23" customFormat="1" ht="19.5" customHeight="1">
      <c r="A188" s="368">
        <v>40</v>
      </c>
      <c r="B188" s="358" t="s">
        <v>519</v>
      </c>
      <c r="C188" s="25" t="s">
        <v>439</v>
      </c>
      <c r="D188" s="25" t="s">
        <v>193</v>
      </c>
      <c r="E188" s="132">
        <v>40900</v>
      </c>
      <c r="F188" s="132">
        <v>5700.39</v>
      </c>
      <c r="G188" s="132">
        <v>0</v>
      </c>
      <c r="H188" s="132">
        <v>22893.85</v>
      </c>
      <c r="I188" s="310">
        <f t="shared" si="2"/>
        <v>0.5597518337408313</v>
      </c>
      <c r="J188" s="30"/>
      <c r="K188" s="29"/>
      <c r="L188" s="19"/>
    </row>
    <row r="189" spans="1:12" s="23" customFormat="1" ht="21.75" customHeight="1">
      <c r="A189" s="369"/>
      <c r="B189" s="358"/>
      <c r="C189" s="25" t="s">
        <v>6</v>
      </c>
      <c r="D189" s="25" t="s">
        <v>193</v>
      </c>
      <c r="E189" s="132">
        <v>12500</v>
      </c>
      <c r="F189" s="132">
        <v>1545.45</v>
      </c>
      <c r="G189" s="132">
        <v>83.54</v>
      </c>
      <c r="H189" s="132">
        <v>6381.47</v>
      </c>
      <c r="I189" s="310">
        <f t="shared" si="2"/>
        <v>0.5105176</v>
      </c>
      <c r="J189" s="30"/>
      <c r="K189" s="29"/>
      <c r="L189" s="19"/>
    </row>
    <row r="190" spans="1:12" s="23" customFormat="1" ht="12.75">
      <c r="A190" s="369"/>
      <c r="B190" s="358"/>
      <c r="C190" s="25" t="s">
        <v>611</v>
      </c>
      <c r="D190" s="25" t="s">
        <v>611</v>
      </c>
      <c r="E190" s="132">
        <v>23100</v>
      </c>
      <c r="F190" s="132">
        <v>178.71</v>
      </c>
      <c r="G190" s="132">
        <v>2.57</v>
      </c>
      <c r="H190" s="132">
        <v>1374.72</v>
      </c>
      <c r="I190" s="310">
        <f t="shared" si="2"/>
        <v>0.059511688311688314</v>
      </c>
      <c r="J190" s="22"/>
      <c r="K190" s="21"/>
      <c r="L190" s="19"/>
    </row>
    <row r="191" spans="1:12" s="23" customFormat="1" ht="12.75">
      <c r="A191" s="369"/>
      <c r="B191" s="358"/>
      <c r="C191" s="25" t="s">
        <v>545</v>
      </c>
      <c r="D191" s="25" t="s">
        <v>545</v>
      </c>
      <c r="E191" s="132">
        <v>0</v>
      </c>
      <c r="F191" s="132">
        <v>0</v>
      </c>
      <c r="G191" s="132">
        <v>0</v>
      </c>
      <c r="H191" s="132">
        <v>3.06</v>
      </c>
      <c r="I191" s="310"/>
      <c r="J191" s="22"/>
      <c r="K191" s="21"/>
      <c r="L191" s="19"/>
    </row>
    <row r="192" spans="1:12" s="23" customFormat="1" ht="12.75">
      <c r="A192" s="370"/>
      <c r="B192" s="358"/>
      <c r="C192" s="217" t="s">
        <v>289</v>
      </c>
      <c r="D192" s="218"/>
      <c r="E192" s="219">
        <f>SUM(E188:E191)</f>
        <v>76500</v>
      </c>
      <c r="F192" s="219">
        <f>SUM(F188:F191)</f>
        <v>7424.55</v>
      </c>
      <c r="G192" s="219">
        <f>SUM(G188:G191)</f>
        <v>86.11</v>
      </c>
      <c r="H192" s="219">
        <f>SUM(H188:H191)</f>
        <v>30653.100000000002</v>
      </c>
      <c r="I192" s="309">
        <f t="shared" si="2"/>
        <v>0.40069411764705887</v>
      </c>
      <c r="J192" s="22"/>
      <c r="K192" s="21"/>
      <c r="L192" s="19"/>
    </row>
    <row r="193" spans="1:12" s="23" customFormat="1" ht="22.5">
      <c r="A193" s="368">
        <v>41</v>
      </c>
      <c r="B193" s="353" t="s">
        <v>556</v>
      </c>
      <c r="C193" s="25" t="s">
        <v>439</v>
      </c>
      <c r="D193" s="108" t="s">
        <v>557</v>
      </c>
      <c r="E193" s="132">
        <v>4000</v>
      </c>
      <c r="F193" s="132">
        <v>594.17</v>
      </c>
      <c r="G193" s="132">
        <v>0</v>
      </c>
      <c r="H193" s="132">
        <v>3946.63</v>
      </c>
      <c r="I193" s="310">
        <f t="shared" si="2"/>
        <v>0.9866575000000001</v>
      </c>
      <c r="J193" s="22"/>
      <c r="K193" s="33"/>
      <c r="L193" s="34"/>
    </row>
    <row r="194" spans="1:12" s="23" customFormat="1" ht="22.5">
      <c r="A194" s="369"/>
      <c r="B194" s="410"/>
      <c r="C194" s="25" t="s">
        <v>6</v>
      </c>
      <c r="D194" s="108" t="s">
        <v>557</v>
      </c>
      <c r="E194" s="132">
        <v>2675</v>
      </c>
      <c r="F194" s="132">
        <v>311.75</v>
      </c>
      <c r="G194" s="132">
        <v>0.16</v>
      </c>
      <c r="H194" s="132">
        <v>2528.81</v>
      </c>
      <c r="I194" s="310">
        <f t="shared" si="2"/>
        <v>0.9453495327102803</v>
      </c>
      <c r="J194" s="22"/>
      <c r="K194" s="33"/>
      <c r="L194" s="34"/>
    </row>
    <row r="195" spans="1:12" s="23" customFormat="1" ht="12.75">
      <c r="A195" s="369"/>
      <c r="B195" s="410"/>
      <c r="C195" s="25" t="s">
        <v>545</v>
      </c>
      <c r="D195" s="25" t="s">
        <v>545</v>
      </c>
      <c r="E195" s="132">
        <v>0</v>
      </c>
      <c r="F195" s="132">
        <v>0</v>
      </c>
      <c r="G195" s="132">
        <v>0</v>
      </c>
      <c r="H195" s="132">
        <v>4.4</v>
      </c>
      <c r="I195" s="310"/>
      <c r="J195" s="30"/>
      <c r="K195" s="29"/>
      <c r="L195" s="19"/>
    </row>
    <row r="196" spans="1:12" s="23" customFormat="1" ht="12.75">
      <c r="A196" s="370"/>
      <c r="B196" s="354"/>
      <c r="C196" s="217" t="s">
        <v>289</v>
      </c>
      <c r="D196" s="218"/>
      <c r="E196" s="219">
        <f>SUM(E193:E195)</f>
        <v>6675</v>
      </c>
      <c r="F196" s="219">
        <f>SUM(F193:F195)</f>
        <v>905.92</v>
      </c>
      <c r="G196" s="219">
        <f>SUM(G193:G195)</f>
        <v>0.16</v>
      </c>
      <c r="H196" s="219">
        <f>SUM(H193:H195)</f>
        <v>6479.84</v>
      </c>
      <c r="I196" s="309">
        <f t="shared" si="2"/>
        <v>0.9707625468164794</v>
      </c>
      <c r="J196" s="22"/>
      <c r="K196" s="21"/>
      <c r="L196" s="19"/>
    </row>
    <row r="197" spans="1:12" s="23" customFormat="1" ht="13.5">
      <c r="A197" s="368">
        <v>42</v>
      </c>
      <c r="B197" s="353" t="s">
        <v>388</v>
      </c>
      <c r="C197" s="25" t="s">
        <v>6</v>
      </c>
      <c r="D197" s="106" t="s">
        <v>243</v>
      </c>
      <c r="E197" s="132">
        <v>2000</v>
      </c>
      <c r="F197" s="132">
        <v>215.26</v>
      </c>
      <c r="G197" s="132">
        <v>2.08</v>
      </c>
      <c r="H197" s="132">
        <v>1635.52</v>
      </c>
      <c r="I197" s="310">
        <f t="shared" si="2"/>
        <v>0.81776</v>
      </c>
      <c r="J197" s="22"/>
      <c r="K197" s="33"/>
      <c r="L197" s="34"/>
    </row>
    <row r="198" spans="1:12" s="23" customFormat="1" ht="13.5">
      <c r="A198" s="369"/>
      <c r="B198" s="410"/>
      <c r="C198" s="25" t="s">
        <v>611</v>
      </c>
      <c r="D198" s="25" t="s">
        <v>611</v>
      </c>
      <c r="E198" s="132">
        <v>245.6</v>
      </c>
      <c r="F198" s="132">
        <v>0</v>
      </c>
      <c r="G198" s="132">
        <v>0</v>
      </c>
      <c r="H198" s="132">
        <v>151.27</v>
      </c>
      <c r="I198" s="310">
        <f t="shared" si="2"/>
        <v>0.6159201954397394</v>
      </c>
      <c r="J198" s="22"/>
      <c r="K198" s="33"/>
      <c r="L198" s="34"/>
    </row>
    <row r="199" spans="1:12" s="23" customFormat="1" ht="12.75">
      <c r="A199" s="369"/>
      <c r="B199" s="410"/>
      <c r="C199" s="25" t="s">
        <v>545</v>
      </c>
      <c r="D199" s="25" t="s">
        <v>545</v>
      </c>
      <c r="E199" s="132">
        <v>124.3</v>
      </c>
      <c r="F199" s="132">
        <v>0</v>
      </c>
      <c r="G199" s="132">
        <v>0</v>
      </c>
      <c r="H199" s="132">
        <v>1.02</v>
      </c>
      <c r="I199" s="310">
        <f t="shared" si="2"/>
        <v>0.008205953338696701</v>
      </c>
      <c r="J199" s="30"/>
      <c r="K199" s="29"/>
      <c r="L199" s="19"/>
    </row>
    <row r="200" spans="1:12" s="23" customFormat="1" ht="12.75">
      <c r="A200" s="370"/>
      <c r="B200" s="354"/>
      <c r="C200" s="217" t="s">
        <v>289</v>
      </c>
      <c r="D200" s="218"/>
      <c r="E200" s="219">
        <f>SUM(E197:E199)</f>
        <v>2369.9</v>
      </c>
      <c r="F200" s="219">
        <f>SUM(F197:F199)</f>
        <v>215.26</v>
      </c>
      <c r="G200" s="219">
        <f>SUM(G197:G199)</f>
        <v>2.08</v>
      </c>
      <c r="H200" s="219">
        <f>SUM(H197:H199)</f>
        <v>1787.81</v>
      </c>
      <c r="I200" s="309">
        <f t="shared" si="2"/>
        <v>0.7543820414363475</v>
      </c>
      <c r="J200" s="22"/>
      <c r="K200" s="21"/>
      <c r="L200" s="19"/>
    </row>
    <row r="201" spans="1:12" s="23" customFormat="1" ht="13.5">
      <c r="A201" s="368">
        <v>43</v>
      </c>
      <c r="B201" s="353" t="s">
        <v>614</v>
      </c>
      <c r="C201" s="25" t="s">
        <v>439</v>
      </c>
      <c r="D201" s="25" t="s">
        <v>107</v>
      </c>
      <c r="E201" s="135">
        <v>13000</v>
      </c>
      <c r="F201" s="132">
        <v>0</v>
      </c>
      <c r="G201" s="132">
        <v>0</v>
      </c>
      <c r="H201" s="132">
        <v>0</v>
      </c>
      <c r="I201" s="310">
        <f t="shared" si="2"/>
        <v>0</v>
      </c>
      <c r="J201" s="22"/>
      <c r="K201" s="33"/>
      <c r="L201" s="34"/>
    </row>
    <row r="202" spans="1:12" s="23" customFormat="1" ht="22.5">
      <c r="A202" s="369"/>
      <c r="B202" s="410"/>
      <c r="C202" s="25" t="s">
        <v>439</v>
      </c>
      <c r="D202" s="25" t="s">
        <v>196</v>
      </c>
      <c r="E202" s="132">
        <v>20000</v>
      </c>
      <c r="F202" s="132">
        <v>0</v>
      </c>
      <c r="G202" s="132">
        <v>0</v>
      </c>
      <c r="H202" s="132">
        <v>0</v>
      </c>
      <c r="I202" s="310">
        <f t="shared" si="2"/>
        <v>0</v>
      </c>
      <c r="J202" s="22"/>
      <c r="K202" s="33"/>
      <c r="L202" s="34"/>
    </row>
    <row r="203" spans="1:12" s="23" customFormat="1" ht="22.5">
      <c r="A203" s="369"/>
      <c r="B203" s="410"/>
      <c r="C203" s="216" t="s">
        <v>6</v>
      </c>
      <c r="D203" s="25" t="s">
        <v>473</v>
      </c>
      <c r="E203" s="132">
        <v>1000</v>
      </c>
      <c r="F203" s="132">
        <v>0</v>
      </c>
      <c r="G203" s="132">
        <v>0</v>
      </c>
      <c r="H203" s="132">
        <v>1020.5</v>
      </c>
      <c r="I203" s="310">
        <f t="shared" si="2"/>
        <v>1.0205</v>
      </c>
      <c r="J203" s="22"/>
      <c r="K203" s="33"/>
      <c r="L203" s="34"/>
    </row>
    <row r="204" spans="1:12" s="23" customFormat="1" ht="12.75">
      <c r="A204" s="369"/>
      <c r="B204" s="410"/>
      <c r="C204" s="25" t="s">
        <v>545</v>
      </c>
      <c r="D204" s="25" t="s">
        <v>545</v>
      </c>
      <c r="E204" s="132">
        <v>0</v>
      </c>
      <c r="F204" s="132">
        <v>0</v>
      </c>
      <c r="G204" s="132">
        <v>0</v>
      </c>
      <c r="H204" s="132">
        <v>0</v>
      </c>
      <c r="I204" s="310"/>
      <c r="J204" s="30"/>
      <c r="K204" s="29"/>
      <c r="L204" s="19"/>
    </row>
    <row r="205" spans="1:12" s="23" customFormat="1" ht="12.75">
      <c r="A205" s="370"/>
      <c r="B205" s="354"/>
      <c r="C205" s="217" t="s">
        <v>289</v>
      </c>
      <c r="D205" s="218"/>
      <c r="E205" s="219">
        <f>SUM(E201:E204)</f>
        <v>34000</v>
      </c>
      <c r="F205" s="219">
        <f>SUM(F201:F204)</f>
        <v>0</v>
      </c>
      <c r="G205" s="219">
        <f>SUM(G201:G204)</f>
        <v>0</v>
      </c>
      <c r="H205" s="219">
        <f>SUM(H201:H204)</f>
        <v>1020.5</v>
      </c>
      <c r="I205" s="309">
        <f t="shared" si="2"/>
        <v>0.03001470588235294</v>
      </c>
      <c r="J205" s="22"/>
      <c r="K205" s="21"/>
      <c r="L205" s="19"/>
    </row>
    <row r="206" spans="1:12" s="23" customFormat="1" ht="22.5">
      <c r="A206" s="368">
        <v>44</v>
      </c>
      <c r="B206" s="353" t="s">
        <v>558</v>
      </c>
      <c r="C206" s="25" t="s">
        <v>439</v>
      </c>
      <c r="D206" s="109" t="s">
        <v>540</v>
      </c>
      <c r="E206" s="132">
        <v>281105</v>
      </c>
      <c r="F206" s="132">
        <v>0</v>
      </c>
      <c r="G206" s="132">
        <v>0</v>
      </c>
      <c r="H206" s="132">
        <v>266925.47</v>
      </c>
      <c r="I206" s="310">
        <f t="shared" si="2"/>
        <v>0.9495578876220628</v>
      </c>
      <c r="J206" s="22"/>
      <c r="K206" s="33"/>
      <c r="L206" s="34"/>
    </row>
    <row r="207" spans="1:12" s="23" customFormat="1" ht="13.5">
      <c r="A207" s="369"/>
      <c r="B207" s="410"/>
      <c r="C207" s="25" t="s">
        <v>611</v>
      </c>
      <c r="D207" s="25" t="s">
        <v>611</v>
      </c>
      <c r="E207" s="132">
        <v>14795</v>
      </c>
      <c r="F207" s="132">
        <v>88.63</v>
      </c>
      <c r="G207" s="132">
        <v>15.97</v>
      </c>
      <c r="H207" s="132">
        <v>14617.1</v>
      </c>
      <c r="I207" s="310">
        <f aca="true" t="shared" si="3" ref="I207:I261">+H207*100%/E207</f>
        <v>0.9879756674552214</v>
      </c>
      <c r="J207" s="22"/>
      <c r="K207" s="33"/>
      <c r="L207" s="34"/>
    </row>
    <row r="208" spans="1:12" s="23" customFormat="1" ht="12.75">
      <c r="A208" s="370"/>
      <c r="B208" s="354"/>
      <c r="C208" s="217" t="s">
        <v>289</v>
      </c>
      <c r="D208" s="218"/>
      <c r="E208" s="219">
        <f>SUM(E206:E207)</f>
        <v>295900</v>
      </c>
      <c r="F208" s="219">
        <f>SUM(F206:F207)</f>
        <v>88.63</v>
      </c>
      <c r="G208" s="219">
        <f>SUM(G206:G207)</f>
        <v>15.97</v>
      </c>
      <c r="H208" s="219">
        <f>SUM(H206:H207)</f>
        <v>281542.56999999995</v>
      </c>
      <c r="I208" s="309">
        <f t="shared" si="3"/>
        <v>0.9514787766137207</v>
      </c>
      <c r="J208" s="22"/>
      <c r="K208" s="21"/>
      <c r="L208" s="19"/>
    </row>
    <row r="209" spans="1:12" s="23" customFormat="1" ht="22.5">
      <c r="A209" s="368">
        <v>45</v>
      </c>
      <c r="B209" s="353" t="s">
        <v>559</v>
      </c>
      <c r="C209" s="25" t="s">
        <v>439</v>
      </c>
      <c r="D209" s="109" t="s">
        <v>540</v>
      </c>
      <c r="E209" s="132">
        <v>49000</v>
      </c>
      <c r="F209" s="132">
        <v>14287.11</v>
      </c>
      <c r="G209" s="132">
        <v>14287.11</v>
      </c>
      <c r="H209" s="132">
        <v>31462.58</v>
      </c>
      <c r="I209" s="310">
        <f t="shared" si="3"/>
        <v>0.6420934693877551</v>
      </c>
      <c r="J209" s="22"/>
      <c r="K209" s="33"/>
      <c r="L209" s="34"/>
    </row>
    <row r="210" spans="1:12" s="23" customFormat="1" ht="13.5">
      <c r="A210" s="369"/>
      <c r="B210" s="410"/>
      <c r="C210" s="25" t="s">
        <v>611</v>
      </c>
      <c r="D210" s="25" t="s">
        <v>611</v>
      </c>
      <c r="E210" s="132">
        <v>2580</v>
      </c>
      <c r="F210" s="132">
        <v>1229.46</v>
      </c>
      <c r="G210" s="132">
        <v>6.78</v>
      </c>
      <c r="H210" s="132">
        <v>2068.54</v>
      </c>
      <c r="I210" s="310">
        <f t="shared" si="3"/>
        <v>0.8017596899224806</v>
      </c>
      <c r="J210" s="22"/>
      <c r="K210" s="33"/>
      <c r="L210" s="34"/>
    </row>
    <row r="211" spans="1:12" s="23" customFormat="1" ht="12.75">
      <c r="A211" s="370"/>
      <c r="B211" s="354"/>
      <c r="C211" s="217" t="s">
        <v>289</v>
      </c>
      <c r="D211" s="218"/>
      <c r="E211" s="219">
        <f>SUM(E209:E210)</f>
        <v>51580</v>
      </c>
      <c r="F211" s="219">
        <f>SUM(F209:F210)</f>
        <v>15516.57</v>
      </c>
      <c r="G211" s="219">
        <f>SUM(G209:G210)</f>
        <v>14293.890000000001</v>
      </c>
      <c r="H211" s="219">
        <f>SUM(H209:H210)</f>
        <v>33531.12</v>
      </c>
      <c r="I211" s="309">
        <f t="shared" si="3"/>
        <v>0.6500798759208997</v>
      </c>
      <c r="J211" s="22"/>
      <c r="K211" s="21"/>
      <c r="L211" s="19"/>
    </row>
    <row r="212" spans="1:12" s="23" customFormat="1" ht="13.5">
      <c r="A212" s="368">
        <v>46</v>
      </c>
      <c r="B212" s="353" t="s">
        <v>448</v>
      </c>
      <c r="C212" s="25" t="s">
        <v>439</v>
      </c>
      <c r="D212" s="107" t="s">
        <v>389</v>
      </c>
      <c r="E212" s="132">
        <v>21200</v>
      </c>
      <c r="F212" s="132">
        <v>0</v>
      </c>
      <c r="G212" s="132">
        <v>0</v>
      </c>
      <c r="H212" s="132">
        <v>21199.92</v>
      </c>
      <c r="I212" s="310">
        <f t="shared" si="3"/>
        <v>0.9999962264150942</v>
      </c>
      <c r="J212" s="22"/>
      <c r="K212" s="33"/>
      <c r="L212" s="34"/>
    </row>
    <row r="213" spans="1:12" s="23" customFormat="1" ht="13.5">
      <c r="A213" s="369"/>
      <c r="B213" s="410"/>
      <c r="C213" s="25" t="s">
        <v>6</v>
      </c>
      <c r="D213" s="107" t="s">
        <v>389</v>
      </c>
      <c r="E213" s="132">
        <v>10000</v>
      </c>
      <c r="F213" s="132">
        <v>0</v>
      </c>
      <c r="G213" s="132">
        <v>0</v>
      </c>
      <c r="H213" s="132">
        <v>9999.85</v>
      </c>
      <c r="I213" s="310">
        <f t="shared" si="3"/>
        <v>0.999985</v>
      </c>
      <c r="J213" s="22"/>
      <c r="K213" s="33"/>
      <c r="L213" s="34"/>
    </row>
    <row r="214" spans="1:12" s="23" customFormat="1" ht="12.75">
      <c r="A214" s="369"/>
      <c r="B214" s="410"/>
      <c r="C214" s="25" t="s">
        <v>611</v>
      </c>
      <c r="D214" s="25" t="s">
        <v>611</v>
      </c>
      <c r="E214" s="132">
        <v>15000</v>
      </c>
      <c r="F214" s="132">
        <v>0</v>
      </c>
      <c r="G214" s="132">
        <v>0</v>
      </c>
      <c r="H214" s="132">
        <v>8089.88</v>
      </c>
      <c r="I214" s="310">
        <f t="shared" si="3"/>
        <v>0.5393253333333333</v>
      </c>
      <c r="J214" s="30"/>
      <c r="K214" s="29"/>
      <c r="L214" s="19"/>
    </row>
    <row r="215" spans="1:12" s="23" customFormat="1" ht="12.75">
      <c r="A215" s="370"/>
      <c r="B215" s="354"/>
      <c r="C215" s="217" t="s">
        <v>289</v>
      </c>
      <c r="D215" s="218"/>
      <c r="E215" s="219">
        <f>SUM(E212:E214)</f>
        <v>46200</v>
      </c>
      <c r="F215" s="219">
        <f>SUM(F212:F214)</f>
        <v>0</v>
      </c>
      <c r="G215" s="219">
        <f>SUM(G212:G214)</f>
        <v>0</v>
      </c>
      <c r="H215" s="219">
        <f>SUM(H212:H214)</f>
        <v>39289.649999999994</v>
      </c>
      <c r="I215" s="309">
        <f t="shared" si="3"/>
        <v>0.8504253246753245</v>
      </c>
      <c r="J215" s="22"/>
      <c r="K215" s="21"/>
      <c r="L215" s="19"/>
    </row>
    <row r="216" spans="1:12" s="23" customFormat="1" ht="13.5">
      <c r="A216" s="368">
        <v>47</v>
      </c>
      <c r="B216" s="353" t="s">
        <v>390</v>
      </c>
      <c r="C216" s="25" t="s">
        <v>439</v>
      </c>
      <c r="D216" s="107" t="s">
        <v>391</v>
      </c>
      <c r="E216" s="132">
        <v>23460</v>
      </c>
      <c r="F216" s="132">
        <v>0</v>
      </c>
      <c r="G216" s="132">
        <v>0</v>
      </c>
      <c r="H216" s="132">
        <v>0</v>
      </c>
      <c r="I216" s="310">
        <f t="shared" si="3"/>
        <v>0</v>
      </c>
      <c r="J216" s="22"/>
      <c r="K216" s="33"/>
      <c r="L216" s="34"/>
    </row>
    <row r="217" spans="1:12" s="23" customFormat="1" ht="21.75" customHeight="1">
      <c r="A217" s="370"/>
      <c r="B217" s="354"/>
      <c r="C217" s="217" t="s">
        <v>289</v>
      </c>
      <c r="D217" s="218"/>
      <c r="E217" s="219">
        <f>SUM(E216:E216)</f>
        <v>23460</v>
      </c>
      <c r="F217" s="219">
        <f>SUM(F216:F216)</f>
        <v>0</v>
      </c>
      <c r="G217" s="219">
        <f>SUM(G216:G216)</f>
        <v>0</v>
      </c>
      <c r="H217" s="219">
        <f>SUM(H216:H216)</f>
        <v>0</v>
      </c>
      <c r="I217" s="309">
        <f t="shared" si="3"/>
        <v>0</v>
      </c>
      <c r="J217" s="22"/>
      <c r="K217" s="21"/>
      <c r="L217" s="19"/>
    </row>
    <row r="218" spans="1:12" s="23" customFormat="1" ht="13.5">
      <c r="A218" s="139"/>
      <c r="B218" s="28" t="s">
        <v>468</v>
      </c>
      <c r="C218" s="230"/>
      <c r="D218" s="231"/>
      <c r="E218" s="227">
        <f>+E217+E215+E211+E208+E205+E200+E196+E192+E182+E175+E170</f>
        <v>644184.9</v>
      </c>
      <c r="F218" s="227">
        <f>+F217+F215+F211+F208+F205+F200+F196+F192+F182+F175+F170</f>
        <v>29194.479999999996</v>
      </c>
      <c r="G218" s="227">
        <f>+G217+G215+G211+G208+G205+G200+G196+G192+G182+G175+G170</f>
        <v>14574.95</v>
      </c>
      <c r="H218" s="227">
        <f>+H217+H215+H211+H208+H205+H200+H196+H192+H182+H175+H170</f>
        <v>464096.04999999993</v>
      </c>
      <c r="I218" s="311">
        <f t="shared" si="3"/>
        <v>0.7204391937780595</v>
      </c>
      <c r="J218" s="30"/>
      <c r="K218" s="29"/>
      <c r="L218" s="19"/>
    </row>
    <row r="219" spans="1:12" s="23" customFormat="1" ht="17.25" customHeight="1">
      <c r="A219" s="383" t="s">
        <v>15</v>
      </c>
      <c r="B219" s="384"/>
      <c r="C219" s="384"/>
      <c r="D219" s="385"/>
      <c r="E219" s="126"/>
      <c r="F219" s="126"/>
      <c r="G219" s="126"/>
      <c r="H219" s="126"/>
      <c r="I219" s="310"/>
      <c r="J219" s="30"/>
      <c r="K219" s="29"/>
      <c r="L219" s="19"/>
    </row>
    <row r="220" spans="1:12" s="23" customFormat="1" ht="24.75" customHeight="1">
      <c r="A220" s="407">
        <v>48</v>
      </c>
      <c r="B220" s="355" t="s">
        <v>560</v>
      </c>
      <c r="C220" s="104" t="s">
        <v>6</v>
      </c>
      <c r="D220" s="103" t="s">
        <v>191</v>
      </c>
      <c r="E220" s="129">
        <v>15400</v>
      </c>
      <c r="F220" s="129">
        <v>455.53</v>
      </c>
      <c r="G220" s="129">
        <v>88.2</v>
      </c>
      <c r="H220" s="129">
        <v>734.08</v>
      </c>
      <c r="I220" s="310">
        <f t="shared" si="3"/>
        <v>0.04766753246753247</v>
      </c>
      <c r="J220" s="22"/>
      <c r="K220" s="21"/>
      <c r="L220" s="19"/>
    </row>
    <row r="221" spans="1:12" s="23" customFormat="1" ht="12.75">
      <c r="A221" s="408"/>
      <c r="B221" s="356"/>
      <c r="C221" s="104" t="s">
        <v>611</v>
      </c>
      <c r="D221" s="104" t="s">
        <v>611</v>
      </c>
      <c r="E221" s="129">
        <v>322.56</v>
      </c>
      <c r="F221" s="129">
        <v>0</v>
      </c>
      <c r="G221" s="129">
        <v>0</v>
      </c>
      <c r="H221" s="129">
        <v>21.35</v>
      </c>
      <c r="I221" s="310">
        <f t="shared" si="3"/>
        <v>0.06618923611111112</v>
      </c>
      <c r="J221" s="22"/>
      <c r="K221" s="21"/>
      <c r="L221" s="19"/>
    </row>
    <row r="222" spans="1:12" s="23" customFormat="1" ht="12.75">
      <c r="A222" s="408"/>
      <c r="B222" s="356"/>
      <c r="C222" s="103" t="s">
        <v>545</v>
      </c>
      <c r="D222" s="103" t="s">
        <v>545</v>
      </c>
      <c r="E222" s="129">
        <v>193.44</v>
      </c>
      <c r="F222" s="129">
        <v>0</v>
      </c>
      <c r="G222" s="129">
        <v>0</v>
      </c>
      <c r="H222" s="129">
        <v>0.05</v>
      </c>
      <c r="I222" s="310">
        <f t="shared" si="3"/>
        <v>0.0002584780810587262</v>
      </c>
      <c r="J222" s="22"/>
      <c r="K222" s="21"/>
      <c r="L222" s="19"/>
    </row>
    <row r="223" spans="1:12" s="23" customFormat="1" ht="12.75">
      <c r="A223" s="409"/>
      <c r="B223" s="357"/>
      <c r="C223" s="220" t="s">
        <v>289</v>
      </c>
      <c r="D223" s="221"/>
      <c r="E223" s="219">
        <f>SUM(E220:E222)</f>
        <v>15916</v>
      </c>
      <c r="F223" s="219">
        <f>SUM(F220:F222)</f>
        <v>455.53</v>
      </c>
      <c r="G223" s="219">
        <f>SUM(G220:G222)</f>
        <v>88.2</v>
      </c>
      <c r="H223" s="219">
        <f>SUM(H220:H222)</f>
        <v>755.48</v>
      </c>
      <c r="I223" s="309">
        <f t="shared" si="3"/>
        <v>0.0474667001759236</v>
      </c>
      <c r="J223" s="22"/>
      <c r="K223" s="21"/>
      <c r="L223" s="19"/>
    </row>
    <row r="224" spans="1:12" s="23" customFormat="1" ht="24.75" customHeight="1">
      <c r="A224" s="407">
        <v>49</v>
      </c>
      <c r="B224" s="355" t="s">
        <v>561</v>
      </c>
      <c r="C224" s="25" t="s">
        <v>439</v>
      </c>
      <c r="D224" s="24" t="s">
        <v>544</v>
      </c>
      <c r="E224" s="129">
        <v>13000</v>
      </c>
      <c r="F224" s="129">
        <v>729.28</v>
      </c>
      <c r="G224" s="129">
        <v>146.48</v>
      </c>
      <c r="H224" s="129">
        <v>12020.69</v>
      </c>
      <c r="I224" s="310">
        <f t="shared" si="3"/>
        <v>0.9246684615384616</v>
      </c>
      <c r="J224" s="22"/>
      <c r="K224" s="21"/>
      <c r="L224" s="19"/>
    </row>
    <row r="225" spans="1:12" s="23" customFormat="1" ht="22.5">
      <c r="A225" s="408"/>
      <c r="B225" s="356"/>
      <c r="C225" s="25" t="s">
        <v>6</v>
      </c>
      <c r="D225" s="24" t="s">
        <v>544</v>
      </c>
      <c r="E225" s="129">
        <v>7000</v>
      </c>
      <c r="F225" s="129">
        <v>365.85</v>
      </c>
      <c r="G225" s="129">
        <v>89.03</v>
      </c>
      <c r="H225" s="129">
        <v>7521.33</v>
      </c>
      <c r="I225" s="310">
        <f t="shared" si="3"/>
        <v>1.0744757142857142</v>
      </c>
      <c r="J225" s="22"/>
      <c r="K225" s="21"/>
      <c r="L225" s="19"/>
    </row>
    <row r="226" spans="1:12" s="23" customFormat="1" ht="12.75">
      <c r="A226" s="408"/>
      <c r="B226" s="356"/>
      <c r="C226" s="25" t="s">
        <v>611</v>
      </c>
      <c r="D226" s="25" t="s">
        <v>611</v>
      </c>
      <c r="E226" s="129">
        <v>4190</v>
      </c>
      <c r="F226" s="129">
        <v>214.14</v>
      </c>
      <c r="G226" s="129">
        <v>71.46</v>
      </c>
      <c r="H226" s="129">
        <v>3217.91</v>
      </c>
      <c r="I226" s="310">
        <f t="shared" si="3"/>
        <v>0.7679976133651552</v>
      </c>
      <c r="J226" s="22"/>
      <c r="K226" s="21"/>
      <c r="L226" s="19"/>
    </row>
    <row r="227" spans="1:12" s="23" customFormat="1" ht="12.75">
      <c r="A227" s="408"/>
      <c r="B227" s="356"/>
      <c r="C227" s="103" t="s">
        <v>545</v>
      </c>
      <c r="D227" s="103" t="s">
        <v>545</v>
      </c>
      <c r="E227" s="129">
        <v>40</v>
      </c>
      <c r="F227" s="129">
        <v>3.19</v>
      </c>
      <c r="G227" s="129">
        <v>1.99</v>
      </c>
      <c r="H227" s="129">
        <v>29.65</v>
      </c>
      <c r="I227" s="310">
        <f t="shared" si="3"/>
        <v>0.74125</v>
      </c>
      <c r="J227" s="22"/>
      <c r="K227" s="21"/>
      <c r="L227" s="19"/>
    </row>
    <row r="228" spans="1:12" s="23" customFormat="1" ht="12.75">
      <c r="A228" s="409"/>
      <c r="B228" s="357"/>
      <c r="C228" s="220" t="s">
        <v>289</v>
      </c>
      <c r="D228" s="221"/>
      <c r="E228" s="219">
        <f>SUM(E224:E227)</f>
        <v>24230</v>
      </c>
      <c r="F228" s="219">
        <f>SUM(F224:F227)</f>
        <v>1312.46</v>
      </c>
      <c r="G228" s="219">
        <f>SUM(G224:G227)</f>
        <v>308.96</v>
      </c>
      <c r="H228" s="219">
        <f>SUM(H224:H227)</f>
        <v>22789.58</v>
      </c>
      <c r="I228" s="309">
        <f t="shared" si="3"/>
        <v>0.9405522080066034</v>
      </c>
      <c r="J228" s="22"/>
      <c r="K228" s="21"/>
      <c r="L228" s="19"/>
    </row>
    <row r="229" spans="1:12" s="23" customFormat="1" ht="24.75" customHeight="1">
      <c r="A229" s="407">
        <v>50</v>
      </c>
      <c r="B229" s="355" t="s">
        <v>392</v>
      </c>
      <c r="C229" s="104" t="s">
        <v>6</v>
      </c>
      <c r="D229" s="24" t="s">
        <v>544</v>
      </c>
      <c r="E229" s="129">
        <v>14154</v>
      </c>
      <c r="F229" s="129">
        <v>276.38</v>
      </c>
      <c r="G229" s="129">
        <v>42.45</v>
      </c>
      <c r="H229" s="129">
        <v>13702.96</v>
      </c>
      <c r="I229" s="310">
        <f t="shared" si="3"/>
        <v>0.9681333898544581</v>
      </c>
      <c r="J229" s="22"/>
      <c r="K229" s="21"/>
      <c r="L229" s="19"/>
    </row>
    <row r="230" spans="1:12" s="23" customFormat="1" ht="12.75">
      <c r="A230" s="408"/>
      <c r="B230" s="356"/>
      <c r="C230" s="105" t="s">
        <v>545</v>
      </c>
      <c r="D230" s="105" t="s">
        <v>545</v>
      </c>
      <c r="E230" s="140">
        <v>15</v>
      </c>
      <c r="F230" s="140">
        <v>2.58</v>
      </c>
      <c r="G230" s="140">
        <v>0.11</v>
      </c>
      <c r="H230" s="140">
        <v>10.92</v>
      </c>
      <c r="I230" s="310">
        <f t="shared" si="3"/>
        <v>0.728</v>
      </c>
      <c r="J230" s="22"/>
      <c r="K230" s="21"/>
      <c r="L230" s="19"/>
    </row>
    <row r="231" spans="1:12" s="23" customFormat="1" ht="12.75">
      <c r="A231" s="409"/>
      <c r="B231" s="357"/>
      <c r="C231" s="220" t="s">
        <v>289</v>
      </c>
      <c r="D231" s="221"/>
      <c r="E231" s="219">
        <f>SUM(E229:E230)</f>
        <v>14169</v>
      </c>
      <c r="F231" s="219">
        <f>SUM(F229:F230)</f>
        <v>278.96</v>
      </c>
      <c r="G231" s="219">
        <f>SUM(G229:G230)</f>
        <v>42.56</v>
      </c>
      <c r="H231" s="219">
        <f>SUM(H229:H230)</f>
        <v>13713.88</v>
      </c>
      <c r="I231" s="309">
        <f t="shared" si="3"/>
        <v>0.9678791728421201</v>
      </c>
      <c r="J231" s="22"/>
      <c r="K231" s="21"/>
      <c r="L231" s="19"/>
    </row>
    <row r="232" spans="1:12" s="23" customFormat="1" ht="24.75" customHeight="1">
      <c r="A232" s="407">
        <v>51</v>
      </c>
      <c r="B232" s="355" t="s">
        <v>393</v>
      </c>
      <c r="C232" s="104" t="s">
        <v>6</v>
      </c>
      <c r="D232" s="24" t="s">
        <v>544</v>
      </c>
      <c r="E232" s="129">
        <v>4246</v>
      </c>
      <c r="F232" s="129">
        <v>302.97</v>
      </c>
      <c r="G232" s="129">
        <v>0</v>
      </c>
      <c r="H232" s="129">
        <v>3301.82</v>
      </c>
      <c r="I232" s="310">
        <f t="shared" si="3"/>
        <v>0.7776307112576543</v>
      </c>
      <c r="J232" s="22"/>
      <c r="K232" s="21"/>
      <c r="L232" s="19"/>
    </row>
    <row r="233" spans="1:12" s="23" customFormat="1" ht="12.75">
      <c r="A233" s="408"/>
      <c r="B233" s="356"/>
      <c r="C233" s="105" t="s">
        <v>545</v>
      </c>
      <c r="D233" s="105" t="s">
        <v>545</v>
      </c>
      <c r="E233" s="140">
        <v>0</v>
      </c>
      <c r="F233" s="140">
        <v>0</v>
      </c>
      <c r="G233" s="140">
        <v>0</v>
      </c>
      <c r="H233" s="140">
        <v>0</v>
      </c>
      <c r="I233" s="310"/>
      <c r="J233" s="22"/>
      <c r="K233" s="21"/>
      <c r="L233" s="19"/>
    </row>
    <row r="234" spans="1:12" s="23" customFormat="1" ht="12.75">
      <c r="A234" s="409"/>
      <c r="B234" s="357"/>
      <c r="C234" s="220" t="s">
        <v>289</v>
      </c>
      <c r="D234" s="221"/>
      <c r="E234" s="219">
        <f>SUM(E232:E233)</f>
        <v>4246</v>
      </c>
      <c r="F234" s="219">
        <f>SUM(F232:F233)</f>
        <v>302.97</v>
      </c>
      <c r="G234" s="219">
        <f>SUM(G232:G233)</f>
        <v>0</v>
      </c>
      <c r="H234" s="219">
        <f>SUM(H232:H233)</f>
        <v>3301.82</v>
      </c>
      <c r="I234" s="309">
        <f t="shared" si="3"/>
        <v>0.7776307112576543</v>
      </c>
      <c r="J234" s="22"/>
      <c r="K234" s="21"/>
      <c r="L234" s="19"/>
    </row>
    <row r="235" spans="1:12" s="23" customFormat="1" ht="24.75" customHeight="1">
      <c r="A235" s="407">
        <v>52</v>
      </c>
      <c r="B235" s="355" t="s">
        <v>562</v>
      </c>
      <c r="C235" s="25" t="s">
        <v>439</v>
      </c>
      <c r="D235" s="103" t="s">
        <v>197</v>
      </c>
      <c r="E235" s="129">
        <v>12000</v>
      </c>
      <c r="F235" s="129">
        <v>181.2</v>
      </c>
      <c r="G235" s="129">
        <v>181.2</v>
      </c>
      <c r="H235" s="129">
        <v>580.88</v>
      </c>
      <c r="I235" s="310">
        <f t="shared" si="3"/>
        <v>0.04840666666666667</v>
      </c>
      <c r="J235" s="22"/>
      <c r="K235" s="21"/>
      <c r="L235" s="19"/>
    </row>
    <row r="236" spans="1:12" s="23" customFormat="1" ht="12.75">
      <c r="A236" s="408"/>
      <c r="B236" s="356"/>
      <c r="C236" s="104" t="s">
        <v>611</v>
      </c>
      <c r="D236" s="104" t="s">
        <v>611</v>
      </c>
      <c r="E236" s="129">
        <v>1149</v>
      </c>
      <c r="F236" s="129">
        <v>16.69</v>
      </c>
      <c r="G236" s="129">
        <v>16.69</v>
      </c>
      <c r="H236" s="129">
        <v>61.21</v>
      </c>
      <c r="I236" s="310">
        <f t="shared" si="3"/>
        <v>0.05327241079199304</v>
      </c>
      <c r="J236" s="22"/>
      <c r="K236" s="21"/>
      <c r="L236" s="19"/>
    </row>
    <row r="237" spans="1:12" s="23" customFormat="1" ht="12.75">
      <c r="A237" s="408"/>
      <c r="B237" s="356"/>
      <c r="C237" s="103" t="s">
        <v>545</v>
      </c>
      <c r="D237" s="103" t="s">
        <v>545</v>
      </c>
      <c r="E237" s="129">
        <v>0</v>
      </c>
      <c r="F237" s="129">
        <v>0</v>
      </c>
      <c r="G237" s="129">
        <v>0</v>
      </c>
      <c r="H237" s="129">
        <v>0</v>
      </c>
      <c r="I237" s="310"/>
      <c r="J237" s="22"/>
      <c r="K237" s="21"/>
      <c r="L237" s="19"/>
    </row>
    <row r="238" spans="1:12" s="23" customFormat="1" ht="12.75">
      <c r="A238" s="409"/>
      <c r="B238" s="357"/>
      <c r="C238" s="220" t="s">
        <v>289</v>
      </c>
      <c r="D238" s="221"/>
      <c r="E238" s="219">
        <f>SUM(E235:E237)</f>
        <v>13149</v>
      </c>
      <c r="F238" s="219">
        <f>SUM(F235:F237)</f>
        <v>197.89</v>
      </c>
      <c r="G238" s="219">
        <f>SUM(G235:G237)</f>
        <v>197.89</v>
      </c>
      <c r="H238" s="219">
        <f>SUM(H235:H237)</f>
        <v>642.09</v>
      </c>
      <c r="I238" s="309">
        <f t="shared" si="3"/>
        <v>0.04883185033082364</v>
      </c>
      <c r="J238" s="22"/>
      <c r="K238" s="21"/>
      <c r="L238" s="19"/>
    </row>
    <row r="239" spans="1:12" s="23" customFormat="1" ht="24.75" customHeight="1">
      <c r="A239" s="407">
        <v>53</v>
      </c>
      <c r="B239" s="355" t="s">
        <v>563</v>
      </c>
      <c r="C239" s="25" t="s">
        <v>439</v>
      </c>
      <c r="D239" s="103" t="s">
        <v>7</v>
      </c>
      <c r="E239" s="129">
        <v>11022</v>
      </c>
      <c r="F239" s="129">
        <v>1595.29</v>
      </c>
      <c r="G239" s="129">
        <v>581.58</v>
      </c>
      <c r="H239" s="129">
        <v>4803.67</v>
      </c>
      <c r="I239" s="310">
        <f t="shared" si="3"/>
        <v>0.43582562148430415</v>
      </c>
      <c r="J239" s="22"/>
      <c r="K239" s="21"/>
      <c r="L239" s="19"/>
    </row>
    <row r="240" spans="1:12" s="23" customFormat="1" ht="12.75">
      <c r="A240" s="408"/>
      <c r="B240" s="356"/>
      <c r="C240" s="104" t="s">
        <v>611</v>
      </c>
      <c r="D240" s="104" t="s">
        <v>611</v>
      </c>
      <c r="E240" s="129">
        <v>2475</v>
      </c>
      <c r="F240" s="129">
        <v>278.82</v>
      </c>
      <c r="G240" s="129">
        <v>14.11</v>
      </c>
      <c r="H240" s="129">
        <v>668.95</v>
      </c>
      <c r="I240" s="310">
        <f t="shared" si="3"/>
        <v>0.2702828282828283</v>
      </c>
      <c r="J240" s="22"/>
      <c r="K240" s="21"/>
      <c r="L240" s="19"/>
    </row>
    <row r="241" spans="1:12" s="23" customFormat="1" ht="12.75">
      <c r="A241" s="408"/>
      <c r="B241" s="356"/>
      <c r="C241" s="103" t="s">
        <v>545</v>
      </c>
      <c r="D241" s="103" t="s">
        <v>545</v>
      </c>
      <c r="E241" s="129">
        <v>0</v>
      </c>
      <c r="F241" s="129">
        <v>1.26</v>
      </c>
      <c r="G241" s="129">
        <v>0</v>
      </c>
      <c r="H241" s="129">
        <v>7.86</v>
      </c>
      <c r="I241" s="310"/>
      <c r="J241" s="22"/>
      <c r="K241" s="21"/>
      <c r="L241" s="19"/>
    </row>
    <row r="242" spans="1:12" s="23" customFormat="1" ht="12.75">
      <c r="A242" s="409"/>
      <c r="B242" s="357"/>
      <c r="C242" s="220" t="s">
        <v>289</v>
      </c>
      <c r="D242" s="221"/>
      <c r="E242" s="219">
        <f>SUM(E239:E241)</f>
        <v>13497</v>
      </c>
      <c r="F242" s="219">
        <f>SUM(F239:F241)</f>
        <v>1875.37</v>
      </c>
      <c r="G242" s="219">
        <f>SUM(G239:G241)</f>
        <v>595.69</v>
      </c>
      <c r="H242" s="219">
        <f>SUM(H239:H241)</f>
        <v>5480.48</v>
      </c>
      <c r="I242" s="309">
        <f t="shared" si="3"/>
        <v>0.40605171519596944</v>
      </c>
      <c r="J242" s="22"/>
      <c r="K242" s="21"/>
      <c r="L242" s="19"/>
    </row>
    <row r="243" spans="1:12" s="23" customFormat="1" ht="13.5">
      <c r="A243" s="27"/>
      <c r="B243" s="28" t="s">
        <v>468</v>
      </c>
      <c r="C243" s="225"/>
      <c r="D243" s="232"/>
      <c r="E243" s="227">
        <f>+E242+E238+E234+E231+E228+E223</f>
        <v>85207</v>
      </c>
      <c r="F243" s="227">
        <f>+F242+F238+F234+F231+F228+F223</f>
        <v>4423.179999999999</v>
      </c>
      <c r="G243" s="227">
        <f>+G242+G238+G234+G231+G228+G223</f>
        <v>1233.3000000000002</v>
      </c>
      <c r="H243" s="227">
        <f>+H242+H238+H234+H231+H228+H223</f>
        <v>46683.33</v>
      </c>
      <c r="I243" s="311">
        <f t="shared" si="3"/>
        <v>0.547881394721091</v>
      </c>
      <c r="J243" s="22"/>
      <c r="K243" s="29"/>
      <c r="L243" s="19"/>
    </row>
    <row r="244" spans="1:12" s="23" customFormat="1" ht="12.75" customHeight="1">
      <c r="A244" s="383" t="s">
        <v>481</v>
      </c>
      <c r="B244" s="384"/>
      <c r="C244" s="384"/>
      <c r="D244" s="385"/>
      <c r="E244" s="126"/>
      <c r="F244" s="126"/>
      <c r="G244" s="126"/>
      <c r="H244" s="126"/>
      <c r="I244" s="310"/>
      <c r="J244" s="22"/>
      <c r="K244" s="29"/>
      <c r="L244" s="19"/>
    </row>
    <row r="245" spans="1:12" s="23" customFormat="1" ht="24.75" customHeight="1">
      <c r="A245" s="407">
        <v>54</v>
      </c>
      <c r="B245" s="355" t="s">
        <v>564</v>
      </c>
      <c r="C245" s="25" t="s">
        <v>6</v>
      </c>
      <c r="D245" s="24" t="s">
        <v>385</v>
      </c>
      <c r="E245" s="129">
        <v>1176</v>
      </c>
      <c r="F245" s="129">
        <v>0.74</v>
      </c>
      <c r="G245" s="129">
        <v>0</v>
      </c>
      <c r="H245" s="129">
        <v>1175.86</v>
      </c>
      <c r="I245" s="310">
        <f t="shared" si="3"/>
        <v>0.9998809523809523</v>
      </c>
      <c r="J245" s="22"/>
      <c r="K245" s="21"/>
      <c r="L245" s="19"/>
    </row>
    <row r="246" spans="1:12" s="23" customFormat="1" ht="22.5">
      <c r="A246" s="408"/>
      <c r="B246" s="356"/>
      <c r="C246" s="25" t="s">
        <v>6</v>
      </c>
      <c r="D246" s="24" t="s">
        <v>544</v>
      </c>
      <c r="E246" s="129">
        <v>10000</v>
      </c>
      <c r="F246" s="129">
        <v>201.86</v>
      </c>
      <c r="G246" s="129">
        <v>90.08</v>
      </c>
      <c r="H246" s="129">
        <v>9753.61</v>
      </c>
      <c r="I246" s="310">
        <f t="shared" si="3"/>
        <v>0.975361</v>
      </c>
      <c r="J246" s="22"/>
      <c r="K246" s="21"/>
      <c r="L246" s="19"/>
    </row>
    <row r="247" spans="1:12" s="23" customFormat="1" ht="12.75">
      <c r="A247" s="408"/>
      <c r="B247" s="356"/>
      <c r="C247" s="25" t="s">
        <v>6</v>
      </c>
      <c r="D247" s="24" t="s">
        <v>394</v>
      </c>
      <c r="E247" s="129">
        <v>6113.93</v>
      </c>
      <c r="F247" s="129">
        <v>631.77</v>
      </c>
      <c r="G247" s="129">
        <v>0.77</v>
      </c>
      <c r="H247" s="129">
        <v>6683.19</v>
      </c>
      <c r="I247" s="310">
        <f t="shared" si="3"/>
        <v>1.0931086878652518</v>
      </c>
      <c r="J247" s="22"/>
      <c r="K247" s="21"/>
      <c r="L247" s="19"/>
    </row>
    <row r="248" spans="1:12" s="23" customFormat="1" ht="22.5">
      <c r="A248" s="408"/>
      <c r="B248" s="356"/>
      <c r="C248" s="25" t="s">
        <v>6</v>
      </c>
      <c r="D248" s="24" t="s">
        <v>544</v>
      </c>
      <c r="E248" s="129">
        <v>5000</v>
      </c>
      <c r="F248" s="129">
        <v>708.95</v>
      </c>
      <c r="G248" s="129">
        <v>331.26</v>
      </c>
      <c r="H248" s="129">
        <v>1339.44</v>
      </c>
      <c r="I248" s="310">
        <f t="shared" si="3"/>
        <v>0.267888</v>
      </c>
      <c r="J248" s="22"/>
      <c r="K248" s="21"/>
      <c r="L248" s="19"/>
    </row>
    <row r="249" spans="1:12" s="23" customFormat="1" ht="22.5">
      <c r="A249" s="408"/>
      <c r="B249" s="356"/>
      <c r="C249" s="25" t="s">
        <v>6</v>
      </c>
      <c r="D249" s="24" t="s">
        <v>544</v>
      </c>
      <c r="E249" s="129">
        <v>4000</v>
      </c>
      <c r="F249" s="129">
        <v>0.82</v>
      </c>
      <c r="G249" s="129">
        <v>0</v>
      </c>
      <c r="H249" s="129">
        <v>4000.03</v>
      </c>
      <c r="I249" s="310">
        <f t="shared" si="3"/>
        <v>1.0000075000000002</v>
      </c>
      <c r="J249" s="22"/>
      <c r="K249" s="21"/>
      <c r="L249" s="19"/>
    </row>
    <row r="250" spans="1:12" s="23" customFormat="1" ht="12.75">
      <c r="A250" s="408"/>
      <c r="B250" s="356"/>
      <c r="C250" s="103" t="s">
        <v>545</v>
      </c>
      <c r="D250" s="103" t="s">
        <v>545</v>
      </c>
      <c r="E250" s="129">
        <v>0</v>
      </c>
      <c r="F250" s="129">
        <v>0</v>
      </c>
      <c r="G250" s="129">
        <v>0</v>
      </c>
      <c r="H250" s="129">
        <v>0</v>
      </c>
      <c r="I250" s="310"/>
      <c r="J250" s="22"/>
      <c r="K250" s="21"/>
      <c r="L250" s="19"/>
    </row>
    <row r="251" spans="1:12" s="23" customFormat="1" ht="12.75">
      <c r="A251" s="409"/>
      <c r="B251" s="357"/>
      <c r="C251" s="220" t="s">
        <v>289</v>
      </c>
      <c r="D251" s="221"/>
      <c r="E251" s="219">
        <f>SUM(E245:E250)</f>
        <v>26289.93</v>
      </c>
      <c r="F251" s="219">
        <f>SUM(F245:F250)</f>
        <v>1544.14</v>
      </c>
      <c r="G251" s="219">
        <f>SUM(G245:G250)</f>
        <v>422.11</v>
      </c>
      <c r="H251" s="219">
        <f>SUM(H245:H250)</f>
        <v>22952.129999999997</v>
      </c>
      <c r="I251" s="309">
        <f t="shared" si="3"/>
        <v>0.8730388403468551</v>
      </c>
      <c r="J251" s="22"/>
      <c r="K251" s="21"/>
      <c r="L251" s="19"/>
    </row>
    <row r="252" spans="1:12" s="23" customFormat="1" ht="20.25" customHeight="1">
      <c r="A252" s="368">
        <v>55</v>
      </c>
      <c r="B252" s="355" t="s">
        <v>565</v>
      </c>
      <c r="C252" s="25" t="s">
        <v>439</v>
      </c>
      <c r="D252" s="25" t="s">
        <v>107</v>
      </c>
      <c r="E252" s="132">
        <v>5350</v>
      </c>
      <c r="F252" s="132">
        <v>0</v>
      </c>
      <c r="G252" s="132">
        <v>0</v>
      </c>
      <c r="H252" s="132">
        <v>0</v>
      </c>
      <c r="I252" s="310">
        <f t="shared" si="3"/>
        <v>0</v>
      </c>
      <c r="J252" s="19"/>
      <c r="K252" s="19"/>
      <c r="L252" s="19"/>
    </row>
    <row r="253" spans="1:12" s="23" customFormat="1" ht="22.5">
      <c r="A253" s="369"/>
      <c r="B253" s="356"/>
      <c r="C253" s="25" t="s">
        <v>439</v>
      </c>
      <c r="D253" s="25" t="s">
        <v>196</v>
      </c>
      <c r="E253" s="132">
        <v>10505</v>
      </c>
      <c r="F253" s="132">
        <v>49.5</v>
      </c>
      <c r="G253" s="132">
        <v>0</v>
      </c>
      <c r="H253" s="132">
        <v>3282.82</v>
      </c>
      <c r="I253" s="310">
        <f t="shared" si="3"/>
        <v>0.31250071394574014</v>
      </c>
      <c r="J253" s="19"/>
      <c r="K253" s="19"/>
      <c r="L253" s="19"/>
    </row>
    <row r="254" spans="1:12" s="23" customFormat="1" ht="12.75">
      <c r="A254" s="369"/>
      <c r="B254" s="356"/>
      <c r="C254" s="25" t="s">
        <v>611</v>
      </c>
      <c r="D254" s="25" t="s">
        <v>611</v>
      </c>
      <c r="E254" s="132">
        <v>2602.5</v>
      </c>
      <c r="F254" s="132">
        <v>13.62</v>
      </c>
      <c r="G254" s="132">
        <v>7.25</v>
      </c>
      <c r="H254" s="132">
        <v>2381.17</v>
      </c>
      <c r="I254" s="310">
        <f t="shared" si="3"/>
        <v>0.9149548511047071</v>
      </c>
      <c r="J254" s="19"/>
      <c r="K254" s="19"/>
      <c r="L254" s="19"/>
    </row>
    <row r="255" spans="1:12" s="23" customFormat="1" ht="12.75">
      <c r="A255" s="369"/>
      <c r="B255" s="356"/>
      <c r="C255" s="25" t="s">
        <v>545</v>
      </c>
      <c r="D255" s="25" t="s">
        <v>545</v>
      </c>
      <c r="E255" s="132">
        <v>0</v>
      </c>
      <c r="F255" s="132">
        <v>0</v>
      </c>
      <c r="G255" s="132">
        <v>0</v>
      </c>
      <c r="H255" s="132">
        <v>0.36</v>
      </c>
      <c r="I255" s="310"/>
      <c r="J255" s="19"/>
      <c r="K255" s="19"/>
      <c r="L255" s="19"/>
    </row>
    <row r="256" spans="1:12" s="23" customFormat="1" ht="18" customHeight="1">
      <c r="A256" s="370"/>
      <c r="B256" s="357"/>
      <c r="C256" s="217" t="s">
        <v>289</v>
      </c>
      <c r="D256" s="218"/>
      <c r="E256" s="219">
        <f>SUM(E252:E255)</f>
        <v>18457.5</v>
      </c>
      <c r="F256" s="219">
        <f>SUM(F252:F255)</f>
        <v>63.12</v>
      </c>
      <c r="G256" s="219">
        <f>SUM(G252:G255)</f>
        <v>7.25</v>
      </c>
      <c r="H256" s="219">
        <f>SUM(H252:H255)</f>
        <v>5664.349999999999</v>
      </c>
      <c r="I256" s="309">
        <f t="shared" si="3"/>
        <v>0.3068860896654476</v>
      </c>
      <c r="J256" s="19"/>
      <c r="K256" s="19"/>
      <c r="L256" s="19"/>
    </row>
    <row r="257" spans="1:12" s="23" customFormat="1" ht="20.25" customHeight="1">
      <c r="A257" s="368">
        <v>56</v>
      </c>
      <c r="B257" s="355" t="s">
        <v>566</v>
      </c>
      <c r="C257" s="25" t="s">
        <v>439</v>
      </c>
      <c r="D257" s="25" t="s">
        <v>197</v>
      </c>
      <c r="E257" s="132">
        <v>9980</v>
      </c>
      <c r="F257" s="132">
        <v>0</v>
      </c>
      <c r="G257" s="132">
        <v>0</v>
      </c>
      <c r="H257" s="132">
        <v>0</v>
      </c>
      <c r="I257" s="310">
        <f t="shared" si="3"/>
        <v>0</v>
      </c>
      <c r="J257" s="19"/>
      <c r="K257" s="19"/>
      <c r="L257" s="19"/>
    </row>
    <row r="258" spans="1:12" s="23" customFormat="1" ht="12.75">
      <c r="A258" s="369"/>
      <c r="B258" s="356"/>
      <c r="C258" s="25" t="s">
        <v>545</v>
      </c>
      <c r="D258" s="25" t="s">
        <v>545</v>
      </c>
      <c r="E258" s="132">
        <v>0</v>
      </c>
      <c r="F258" s="132">
        <v>0</v>
      </c>
      <c r="G258" s="132">
        <v>0</v>
      </c>
      <c r="H258" s="132">
        <v>0</v>
      </c>
      <c r="I258" s="310"/>
      <c r="J258" s="19"/>
      <c r="K258" s="19"/>
      <c r="L258" s="19"/>
    </row>
    <row r="259" spans="1:12" s="23" customFormat="1" ht="18" customHeight="1">
      <c r="A259" s="370"/>
      <c r="B259" s="357"/>
      <c r="C259" s="217" t="s">
        <v>289</v>
      </c>
      <c r="D259" s="218"/>
      <c r="E259" s="219">
        <f>SUM(E257:E258)</f>
        <v>9980</v>
      </c>
      <c r="F259" s="219">
        <f>SUM(F257:F258)</f>
        <v>0</v>
      </c>
      <c r="G259" s="219">
        <f>SUM(G257:G258)</f>
        <v>0</v>
      </c>
      <c r="H259" s="219">
        <f>SUM(H257:H258)</f>
        <v>0</v>
      </c>
      <c r="I259" s="309">
        <f t="shared" si="3"/>
        <v>0</v>
      </c>
      <c r="J259" s="19"/>
      <c r="K259" s="19"/>
      <c r="L259" s="19"/>
    </row>
    <row r="260" spans="1:9" s="23" customFormat="1" ht="15.75" customHeight="1">
      <c r="A260" s="27"/>
      <c r="B260" s="28" t="s">
        <v>468</v>
      </c>
      <c r="C260" s="228"/>
      <c r="D260" s="231"/>
      <c r="E260" s="233">
        <f>+E259+E256+E251</f>
        <v>54727.43</v>
      </c>
      <c r="F260" s="233">
        <f>+F259+F256+F251</f>
        <v>1607.26</v>
      </c>
      <c r="G260" s="233">
        <f>+G259+G256+G251</f>
        <v>429.36</v>
      </c>
      <c r="H260" s="233">
        <f>+H259+H256+H251</f>
        <v>28616.479999999996</v>
      </c>
      <c r="I260" s="311">
        <f t="shared" si="3"/>
        <v>0.5228909890342008</v>
      </c>
    </row>
    <row r="261" spans="1:9" ht="12.75" customHeight="1">
      <c r="A261" s="383" t="s">
        <v>467</v>
      </c>
      <c r="B261" s="384"/>
      <c r="C261" s="384"/>
      <c r="D261" s="385"/>
      <c r="E261" s="141">
        <f>+E260+E243+E218+E165+E118+E92+E83+E64+E27</f>
        <v>1835404.24</v>
      </c>
      <c r="F261" s="141">
        <f>+F260+F243+F218+F165+F118+F92+F83+F64+F27</f>
        <v>65171.04</v>
      </c>
      <c r="G261" s="141">
        <f>+G260+G243+G218+G165+G118+G92+G83+G64+G27</f>
        <v>21986.11</v>
      </c>
      <c r="H261" s="141">
        <f>+H260+H243+H218+H165+H118+H92+H83+H64+H27</f>
        <v>1244388.8399999999</v>
      </c>
      <c r="I261" s="310">
        <f t="shared" si="3"/>
        <v>0.6779916995288187</v>
      </c>
    </row>
    <row r="262" spans="1:8" ht="12.75">
      <c r="A262" s="142"/>
      <c r="B262" s="143"/>
      <c r="C262" s="143"/>
      <c r="D262" s="144"/>
      <c r="E262" s="145"/>
      <c r="F262" s="145"/>
      <c r="G262" s="145"/>
      <c r="H262" s="146"/>
    </row>
    <row r="263" spans="1:8" ht="15.75" customHeight="1">
      <c r="A263" s="147"/>
      <c r="B263" s="386" t="s">
        <v>615</v>
      </c>
      <c r="C263" s="386"/>
      <c r="D263" s="386"/>
      <c r="E263" s="386"/>
      <c r="F263" s="386"/>
      <c r="G263" s="386"/>
      <c r="H263" s="386"/>
    </row>
    <row r="264" spans="1:8" ht="12.75">
      <c r="A264" s="393"/>
      <c r="B264" s="393"/>
      <c r="C264" s="393"/>
      <c r="D264" s="393"/>
      <c r="E264" s="393"/>
      <c r="F264" s="393"/>
      <c r="G264" s="393"/>
      <c r="H264" s="393"/>
    </row>
    <row r="265" spans="1:8" ht="12.75">
      <c r="A265" s="149"/>
      <c r="B265" s="150"/>
      <c r="C265" s="148"/>
      <c r="D265" s="148"/>
      <c r="E265" s="151"/>
      <c r="F265" s="151"/>
      <c r="G265" s="394" t="s">
        <v>395</v>
      </c>
      <c r="H265" s="394"/>
    </row>
    <row r="266" spans="1:8" ht="12.75" customHeight="1">
      <c r="A266" s="371" t="s">
        <v>371</v>
      </c>
      <c r="B266" s="372"/>
      <c r="C266" s="372"/>
      <c r="D266" s="373"/>
      <c r="E266" s="401" t="s">
        <v>396</v>
      </c>
      <c r="F266" s="404" t="s">
        <v>514</v>
      </c>
      <c r="G266" s="405"/>
      <c r="H266" s="406"/>
    </row>
    <row r="267" spans="1:8" ht="12.75" customHeight="1">
      <c r="A267" s="374"/>
      <c r="B267" s="375"/>
      <c r="C267" s="375"/>
      <c r="D267" s="376"/>
      <c r="E267" s="402"/>
      <c r="F267" s="395" t="s">
        <v>108</v>
      </c>
      <c r="G267" s="395"/>
      <c r="H267" s="396" t="s">
        <v>449</v>
      </c>
    </row>
    <row r="268" spans="1:8" ht="29.25" customHeight="1">
      <c r="A268" s="377"/>
      <c r="B268" s="378"/>
      <c r="C268" s="378"/>
      <c r="D268" s="379"/>
      <c r="E268" s="403"/>
      <c r="F268" s="256" t="s">
        <v>289</v>
      </c>
      <c r="G268" s="257" t="s">
        <v>567</v>
      </c>
      <c r="H268" s="397"/>
    </row>
    <row r="269" spans="1:8" ht="14.25" customHeight="1">
      <c r="A269" s="380" t="s">
        <v>450</v>
      </c>
      <c r="B269" s="381"/>
      <c r="C269" s="381"/>
      <c r="D269" s="382"/>
      <c r="E269" s="152">
        <f>+E27</f>
        <v>36322.96</v>
      </c>
      <c r="F269" s="153">
        <f>+F27</f>
        <v>1545.6499999999999</v>
      </c>
      <c r="G269" s="153">
        <f>+G27</f>
        <v>173.34</v>
      </c>
      <c r="H269" s="153">
        <f>+H27</f>
        <v>13627.24</v>
      </c>
    </row>
    <row r="270" spans="1:8" ht="12.75">
      <c r="A270" s="390" t="s">
        <v>207</v>
      </c>
      <c r="B270" s="391"/>
      <c r="C270" s="391"/>
      <c r="D270" s="392"/>
      <c r="E270" s="152">
        <f>+E64</f>
        <v>102864</v>
      </c>
      <c r="F270" s="153">
        <f>+F64</f>
        <v>2602.17</v>
      </c>
      <c r="G270" s="153">
        <f>+G64</f>
        <v>494.91</v>
      </c>
      <c r="H270" s="154">
        <f>+H64</f>
        <v>32607.18</v>
      </c>
    </row>
    <row r="271" spans="1:8" ht="14.25" customHeight="1">
      <c r="A271" s="365" t="s">
        <v>397</v>
      </c>
      <c r="B271" s="366"/>
      <c r="C271" s="366"/>
      <c r="D271" s="367"/>
      <c r="E271" s="152">
        <f>+E83</f>
        <v>124101.22</v>
      </c>
      <c r="F271" s="153">
        <f>+F83</f>
        <v>3301.16</v>
      </c>
      <c r="G271" s="153">
        <f>+G83</f>
        <v>561.63</v>
      </c>
      <c r="H271" s="154">
        <f>+H83</f>
        <v>92374.26000000001</v>
      </c>
    </row>
    <row r="272" spans="1:8" ht="14.25" customHeight="1">
      <c r="A272" s="362" t="s">
        <v>209</v>
      </c>
      <c r="B272" s="363"/>
      <c r="C272" s="363"/>
      <c r="D272" s="364"/>
      <c r="E272" s="152">
        <f>+E118</f>
        <v>76101.1</v>
      </c>
      <c r="F272" s="153">
        <f>+F118</f>
        <v>1878.31</v>
      </c>
      <c r="G272" s="153">
        <f>+G118</f>
        <v>441.39</v>
      </c>
      <c r="H272" s="154">
        <f>+H118</f>
        <v>51786.69000000001</v>
      </c>
    </row>
    <row r="273" spans="1:8" ht="14.25" customHeight="1">
      <c r="A273" s="398" t="s">
        <v>109</v>
      </c>
      <c r="B273" s="399"/>
      <c r="C273" s="399"/>
      <c r="D273" s="400"/>
      <c r="E273" s="152">
        <f>+E92</f>
        <v>31500</v>
      </c>
      <c r="F273" s="152">
        <f>+F92</f>
        <v>2878.45</v>
      </c>
      <c r="G273" s="152">
        <f>+G92</f>
        <v>530.61</v>
      </c>
      <c r="H273" s="152">
        <f>+H92</f>
        <v>17821.99</v>
      </c>
    </row>
    <row r="274" spans="1:8" ht="12.75">
      <c r="A274" s="390" t="s">
        <v>2</v>
      </c>
      <c r="B274" s="391"/>
      <c r="C274" s="391"/>
      <c r="D274" s="392"/>
      <c r="E274" s="152">
        <f>+E165</f>
        <v>680395.63</v>
      </c>
      <c r="F274" s="153">
        <f>+F165</f>
        <v>17740.38</v>
      </c>
      <c r="G274" s="153">
        <f>+G165</f>
        <v>3546.62</v>
      </c>
      <c r="H274" s="154">
        <f>+H165</f>
        <v>496775.62</v>
      </c>
    </row>
    <row r="275" spans="1:8" ht="12.75">
      <c r="A275" s="390" t="s">
        <v>206</v>
      </c>
      <c r="B275" s="391"/>
      <c r="C275" s="391"/>
      <c r="D275" s="392"/>
      <c r="E275" s="152">
        <f>+E218</f>
        <v>644184.9</v>
      </c>
      <c r="F275" s="153">
        <f>+F218</f>
        <v>29194.479999999996</v>
      </c>
      <c r="G275" s="153">
        <f>+G218</f>
        <v>14574.95</v>
      </c>
      <c r="H275" s="154">
        <f>+H218</f>
        <v>464096.04999999993</v>
      </c>
    </row>
    <row r="276" spans="1:8" ht="12.75">
      <c r="A276" s="390" t="s">
        <v>3</v>
      </c>
      <c r="B276" s="391"/>
      <c r="C276" s="391"/>
      <c r="D276" s="392"/>
      <c r="E276" s="152">
        <f>+E243</f>
        <v>85207</v>
      </c>
      <c r="F276" s="153">
        <f>+F243</f>
        <v>4423.179999999999</v>
      </c>
      <c r="G276" s="153">
        <f>+G243</f>
        <v>1233.3000000000002</v>
      </c>
      <c r="H276" s="154">
        <f>+H243</f>
        <v>46683.33</v>
      </c>
    </row>
    <row r="277" spans="1:8" ht="12.75">
      <c r="A277" s="390" t="s">
        <v>299</v>
      </c>
      <c r="B277" s="391"/>
      <c r="C277" s="391"/>
      <c r="D277" s="392"/>
      <c r="E277" s="152">
        <f>+E260</f>
        <v>54727.43</v>
      </c>
      <c r="F277" s="153">
        <f>+F260</f>
        <v>1607.26</v>
      </c>
      <c r="G277" s="153">
        <f>+G260</f>
        <v>429.36</v>
      </c>
      <c r="H277" s="154">
        <f>+H260</f>
        <v>28616.479999999996</v>
      </c>
    </row>
    <row r="278" spans="1:8" ht="14.25" customHeight="1">
      <c r="A278" s="387" t="s">
        <v>289</v>
      </c>
      <c r="B278" s="388"/>
      <c r="C278" s="388"/>
      <c r="D278" s="389"/>
      <c r="E278" s="258">
        <f>SUM(E269:E277)</f>
        <v>1835404.24</v>
      </c>
      <c r="F278" s="259">
        <f>SUM(F269:F277)</f>
        <v>65171.03999999999</v>
      </c>
      <c r="G278" s="259">
        <f>SUM(G269:G277)</f>
        <v>21986.11</v>
      </c>
      <c r="H278" s="260">
        <f>SUM(H269:H277)</f>
        <v>1244388.8399999999</v>
      </c>
    </row>
    <row r="283" ht="12.75">
      <c r="E283" s="155"/>
    </row>
  </sheetData>
  <sheetProtection/>
  <mergeCells count="153">
    <mergeCell ref="B125:B127"/>
    <mergeCell ref="B206:B208"/>
    <mergeCell ref="A209:A211"/>
    <mergeCell ref="B209:B211"/>
    <mergeCell ref="A162:A164"/>
    <mergeCell ref="B147:B149"/>
    <mergeCell ref="A184:A187"/>
    <mergeCell ref="B162:B164"/>
    <mergeCell ref="B128:B130"/>
    <mergeCell ref="B135:B138"/>
    <mergeCell ref="A108:A112"/>
    <mergeCell ref="A139:A143"/>
    <mergeCell ref="A125:A127"/>
    <mergeCell ref="A128:A130"/>
    <mergeCell ref="A131:A134"/>
    <mergeCell ref="A135:A138"/>
    <mergeCell ref="B113:B117"/>
    <mergeCell ref="A119:D119"/>
    <mergeCell ref="A212:A215"/>
    <mergeCell ref="B212:B215"/>
    <mergeCell ref="A193:A196"/>
    <mergeCell ref="B193:B196"/>
    <mergeCell ref="A197:A200"/>
    <mergeCell ref="B197:B200"/>
    <mergeCell ref="A201:A205"/>
    <mergeCell ref="A206:A208"/>
    <mergeCell ref="F4:G4"/>
    <mergeCell ref="C3:C5"/>
    <mergeCell ref="D3:D5"/>
    <mergeCell ref="A188:A192"/>
    <mergeCell ref="A171:A175"/>
    <mergeCell ref="A157:A161"/>
    <mergeCell ref="B108:B112"/>
    <mergeCell ref="A147:A149"/>
    <mergeCell ref="A113:A117"/>
    <mergeCell ref="B131:B134"/>
    <mergeCell ref="B43:B45"/>
    <mergeCell ref="A46:A50"/>
    <mergeCell ref="A19:A21"/>
    <mergeCell ref="B19:B21"/>
    <mergeCell ref="B46:B50"/>
    <mergeCell ref="A29:A34"/>
    <mergeCell ref="B29:B34"/>
    <mergeCell ref="I3:I5"/>
    <mergeCell ref="A11:A13"/>
    <mergeCell ref="B11:B13"/>
    <mergeCell ref="A14:A18"/>
    <mergeCell ref="B14:B18"/>
    <mergeCell ref="H4:H5"/>
    <mergeCell ref="E3:E5"/>
    <mergeCell ref="A8:A10"/>
    <mergeCell ref="A7:D7"/>
    <mergeCell ref="B8:B10"/>
    <mergeCell ref="B3:B5"/>
    <mergeCell ref="A35:A38"/>
    <mergeCell ref="A3:A5"/>
    <mergeCell ref="A60:A63"/>
    <mergeCell ref="A22:A26"/>
    <mergeCell ref="A43:A45"/>
    <mergeCell ref="A39:A42"/>
    <mergeCell ref="A28:D28"/>
    <mergeCell ref="B51:B56"/>
    <mergeCell ref="B60:B63"/>
    <mergeCell ref="A65:D65"/>
    <mergeCell ref="A51:A56"/>
    <mergeCell ref="B79:B82"/>
    <mergeCell ref="A57:A59"/>
    <mergeCell ref="A79:A82"/>
    <mergeCell ref="B57:B59"/>
    <mergeCell ref="A71:A74"/>
    <mergeCell ref="B71:B74"/>
    <mergeCell ref="A66:A70"/>
    <mergeCell ref="B66:B70"/>
    <mergeCell ref="B245:B251"/>
    <mergeCell ref="A220:A223"/>
    <mergeCell ref="A216:A217"/>
    <mergeCell ref="B224:B228"/>
    <mergeCell ref="B235:B238"/>
    <mergeCell ref="A239:A242"/>
    <mergeCell ref="B239:B242"/>
    <mergeCell ref="A232:A234"/>
    <mergeCell ref="A219:D219"/>
    <mergeCell ref="A245:A251"/>
    <mergeCell ref="A1:H1"/>
    <mergeCell ref="G2:H2"/>
    <mergeCell ref="F3:H3"/>
    <mergeCell ref="A120:A124"/>
    <mergeCell ref="B120:B124"/>
    <mergeCell ref="A94:A99"/>
    <mergeCell ref="A100:A103"/>
    <mergeCell ref="B94:B99"/>
    <mergeCell ref="A75:A78"/>
    <mergeCell ref="B75:B78"/>
    <mergeCell ref="A176:A182"/>
    <mergeCell ref="B176:B182"/>
    <mergeCell ref="A167:A170"/>
    <mergeCell ref="A85:A88"/>
    <mergeCell ref="B85:B88"/>
    <mergeCell ref="A104:A107"/>
    <mergeCell ref="B104:B107"/>
    <mergeCell ref="B100:B103"/>
    <mergeCell ref="A93:D93"/>
    <mergeCell ref="A89:A91"/>
    <mergeCell ref="B144:B146"/>
    <mergeCell ref="B201:B205"/>
    <mergeCell ref="A154:A156"/>
    <mergeCell ref="B167:B170"/>
    <mergeCell ref="A150:A153"/>
    <mergeCell ref="B157:B161"/>
    <mergeCell ref="A144:A146"/>
    <mergeCell ref="B154:B156"/>
    <mergeCell ref="B188:B192"/>
    <mergeCell ref="A166:D166"/>
    <mergeCell ref="E266:E268"/>
    <mergeCell ref="F266:H266"/>
    <mergeCell ref="A270:D270"/>
    <mergeCell ref="B220:B223"/>
    <mergeCell ref="A224:A228"/>
    <mergeCell ref="A229:A231"/>
    <mergeCell ref="B229:B231"/>
    <mergeCell ref="A235:A238"/>
    <mergeCell ref="A244:D244"/>
    <mergeCell ref="B232:B234"/>
    <mergeCell ref="A278:D278"/>
    <mergeCell ref="A277:D277"/>
    <mergeCell ref="A264:H264"/>
    <mergeCell ref="G265:H265"/>
    <mergeCell ref="F267:G267"/>
    <mergeCell ref="H267:H268"/>
    <mergeCell ref="A274:D274"/>
    <mergeCell ref="A275:D275"/>
    <mergeCell ref="A273:D273"/>
    <mergeCell ref="A276:D276"/>
    <mergeCell ref="A272:D272"/>
    <mergeCell ref="A271:D271"/>
    <mergeCell ref="A252:A256"/>
    <mergeCell ref="B252:B256"/>
    <mergeCell ref="A266:D268"/>
    <mergeCell ref="A269:D269"/>
    <mergeCell ref="A257:A259"/>
    <mergeCell ref="B257:B259"/>
    <mergeCell ref="A261:D261"/>
    <mergeCell ref="B263:H263"/>
    <mergeCell ref="B216:B217"/>
    <mergeCell ref="B171:B175"/>
    <mergeCell ref="B22:B26"/>
    <mergeCell ref="B39:B42"/>
    <mergeCell ref="B35:B38"/>
    <mergeCell ref="B150:B153"/>
    <mergeCell ref="B89:B91"/>
    <mergeCell ref="B139:B143"/>
    <mergeCell ref="A84:D84"/>
    <mergeCell ref="B184:B187"/>
  </mergeCells>
  <printOptions horizontalCentered="1" verticalCentered="1"/>
  <pageMargins left="0.25" right="0.7480314960629921" top="0.6692913385826772" bottom="0.5905511811023623" header="0.5118110236220472" footer="0.5118110236220472"/>
  <pageSetup horizontalDpi="600" verticalDpi="600" orientation="landscape" paperSize="9" scale="77" r:id="rId1"/>
  <rowBreaks count="8" manualBreakCount="8">
    <brk id="37" max="8" man="1"/>
    <brk id="64" max="8" man="1"/>
    <brk id="97" max="8" man="1"/>
    <brk id="130" max="8" man="1"/>
    <brk id="161" max="8" man="1"/>
    <brk id="196" max="8" man="1"/>
    <brk id="228" max="8" man="1"/>
    <brk id="25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Normal="85" zoomScaleSheetLayoutView="100" zoomScalePageLayoutView="0" workbookViewId="0" topLeftCell="A1">
      <pane xSplit="2" ySplit="3" topLeftCell="M146" activePane="bottomRight" state="frozen"/>
      <selection pane="topLeft" activeCell="A48" activeCellId="19" sqref="B31 A48 A51 A51 A51 A51 A51 A51 A51 A51 A51 A51 A51 A51 A51 A51 A51 A51 A51 A48"/>
      <selection pane="topRight" activeCell="A48" activeCellId="19" sqref="B31 A48 A51 A51 A51 A51 A51 A51 A51 A51 A51 A51 A51 A51 A51 A51 A51 A51 A51 A48"/>
      <selection pane="bottomLeft" activeCell="A48" activeCellId="19" sqref="B31 A48 A51 A51 A51 A51 A51 A51 A51 A51 A51 A51 A51 A51 A51 A51 A51 A51 A51 A48"/>
      <selection pane="bottomRight" activeCell="B147" sqref="B147"/>
    </sheetView>
  </sheetViews>
  <sheetFormatPr defaultColWidth="9.00390625" defaultRowHeight="12.75"/>
  <cols>
    <col min="1" max="1" width="5.75390625" style="40" customWidth="1"/>
    <col min="2" max="2" width="24.375" style="85" customWidth="1"/>
    <col min="3" max="3" width="12.625" style="86" bestFit="1" customWidth="1"/>
    <col min="4" max="4" width="9.125" style="99" bestFit="1" customWidth="1"/>
    <col min="5" max="6" width="10.875" style="99" customWidth="1"/>
    <col min="7" max="7" width="10.75390625" style="99" customWidth="1"/>
    <col min="8" max="8" width="10.625" style="99" customWidth="1"/>
    <col min="9" max="9" width="10.875" style="99" customWidth="1"/>
    <col min="10" max="10" width="7.625" style="99" customWidth="1"/>
    <col min="11" max="11" width="9.375" style="99" bestFit="1" customWidth="1"/>
    <col min="12" max="12" width="8.25390625" style="99" bestFit="1" customWidth="1"/>
    <col min="13" max="13" width="8.25390625" style="99" customWidth="1"/>
    <col min="14" max="14" width="10.25390625" style="99" bestFit="1" customWidth="1"/>
    <col min="15" max="15" width="8.625" style="99" bestFit="1" customWidth="1"/>
    <col min="16" max="16" width="9.375" style="99" bestFit="1" customWidth="1"/>
    <col min="17" max="17" width="7.375" style="99" bestFit="1" customWidth="1"/>
    <col min="18" max="18" width="8.00390625" style="99" bestFit="1" customWidth="1"/>
    <col min="19" max="19" width="9.875" style="99" customWidth="1"/>
    <col min="20" max="20" width="7.625" style="99" customWidth="1"/>
    <col min="21" max="21" width="8.875" style="99" bestFit="1" customWidth="1"/>
    <col min="22" max="22" width="7.875" style="99" bestFit="1" customWidth="1"/>
    <col min="23" max="23" width="7.375" style="99" customWidth="1"/>
    <col min="24" max="24" width="11.375" style="87" customWidth="1"/>
    <col min="25" max="16384" width="9.125" style="58" customWidth="1"/>
  </cols>
  <sheetData>
    <row r="1" spans="1:24" s="35" customFormat="1" ht="15" customHeight="1">
      <c r="A1" s="450" t="s">
        <v>16</v>
      </c>
      <c r="B1" s="453" t="s">
        <v>328</v>
      </c>
      <c r="C1" s="456" t="s">
        <v>225</v>
      </c>
      <c r="D1" s="437">
        <v>2011</v>
      </c>
      <c r="E1" s="438"/>
      <c r="F1" s="438"/>
      <c r="G1" s="438"/>
      <c r="H1" s="439"/>
      <c r="I1" s="437">
        <v>2012</v>
      </c>
      <c r="J1" s="438"/>
      <c r="K1" s="438"/>
      <c r="L1" s="438"/>
      <c r="M1" s="439"/>
      <c r="N1" s="437">
        <v>2013</v>
      </c>
      <c r="O1" s="438"/>
      <c r="P1" s="438"/>
      <c r="Q1" s="438"/>
      <c r="R1" s="439"/>
      <c r="S1" s="446" t="s">
        <v>482</v>
      </c>
      <c r="T1" s="447"/>
      <c r="U1" s="447"/>
      <c r="V1" s="447"/>
      <c r="W1" s="448"/>
      <c r="X1" s="261"/>
    </row>
    <row r="2" spans="1:24" s="35" customFormat="1" ht="16.5" customHeight="1">
      <c r="A2" s="451"/>
      <c r="B2" s="454"/>
      <c r="C2" s="457"/>
      <c r="D2" s="440" t="s">
        <v>289</v>
      </c>
      <c r="E2" s="440" t="s">
        <v>568</v>
      </c>
      <c r="F2" s="442" t="s">
        <v>17</v>
      </c>
      <c r="G2" s="443"/>
      <c r="H2" s="440" t="s">
        <v>569</v>
      </c>
      <c r="I2" s="440" t="s">
        <v>289</v>
      </c>
      <c r="J2" s="440" t="s">
        <v>568</v>
      </c>
      <c r="K2" s="442" t="s">
        <v>227</v>
      </c>
      <c r="L2" s="443"/>
      <c r="M2" s="440" t="s">
        <v>569</v>
      </c>
      <c r="N2" s="440" t="s">
        <v>289</v>
      </c>
      <c r="O2" s="440" t="s">
        <v>568</v>
      </c>
      <c r="P2" s="442" t="s">
        <v>227</v>
      </c>
      <c r="Q2" s="443"/>
      <c r="R2" s="440" t="s">
        <v>569</v>
      </c>
      <c r="S2" s="440" t="s">
        <v>289</v>
      </c>
      <c r="T2" s="440" t="s">
        <v>568</v>
      </c>
      <c r="U2" s="442" t="s">
        <v>227</v>
      </c>
      <c r="V2" s="443"/>
      <c r="W2" s="442" t="s">
        <v>569</v>
      </c>
      <c r="X2" s="262" t="s">
        <v>18</v>
      </c>
    </row>
    <row r="3" spans="1:24" s="35" customFormat="1" ht="21.75" customHeight="1">
      <c r="A3" s="452"/>
      <c r="B3" s="455"/>
      <c r="C3" s="458"/>
      <c r="D3" s="441"/>
      <c r="E3" s="441"/>
      <c r="F3" s="263" t="s">
        <v>439</v>
      </c>
      <c r="G3" s="264" t="s">
        <v>6</v>
      </c>
      <c r="H3" s="441"/>
      <c r="I3" s="441"/>
      <c r="J3" s="441"/>
      <c r="K3" s="263" t="s">
        <v>439</v>
      </c>
      <c r="L3" s="264" t="s">
        <v>6</v>
      </c>
      <c r="M3" s="441"/>
      <c r="N3" s="441"/>
      <c r="O3" s="441"/>
      <c r="P3" s="263" t="s">
        <v>439</v>
      </c>
      <c r="Q3" s="264" t="s">
        <v>6</v>
      </c>
      <c r="R3" s="441"/>
      <c r="S3" s="441"/>
      <c r="T3" s="441"/>
      <c r="U3" s="265" t="s">
        <v>439</v>
      </c>
      <c r="V3" s="264" t="s">
        <v>6</v>
      </c>
      <c r="W3" s="449"/>
      <c r="X3" s="262" t="s">
        <v>520</v>
      </c>
    </row>
    <row r="4" spans="1:24" s="101" customFormat="1" ht="13.5" customHeight="1">
      <c r="A4" s="100"/>
      <c r="B4" s="76">
        <v>1</v>
      </c>
      <c r="C4" s="37">
        <v>2</v>
      </c>
      <c r="D4" s="77">
        <v>3</v>
      </c>
      <c r="E4" s="78">
        <v>4</v>
      </c>
      <c r="F4" s="78">
        <v>5</v>
      </c>
      <c r="G4" s="77">
        <v>6</v>
      </c>
      <c r="H4" s="77">
        <v>7</v>
      </c>
      <c r="I4" s="78">
        <v>8</v>
      </c>
      <c r="J4" s="78">
        <v>9</v>
      </c>
      <c r="K4" s="78">
        <v>10</v>
      </c>
      <c r="L4" s="78">
        <v>11</v>
      </c>
      <c r="M4" s="78">
        <v>12</v>
      </c>
      <c r="N4" s="78">
        <v>13</v>
      </c>
      <c r="O4" s="78">
        <v>14</v>
      </c>
      <c r="P4" s="79">
        <v>15</v>
      </c>
      <c r="Q4" s="79">
        <v>16</v>
      </c>
      <c r="R4" s="78">
        <v>17</v>
      </c>
      <c r="S4" s="78">
        <v>18</v>
      </c>
      <c r="T4" s="37">
        <v>19</v>
      </c>
      <c r="U4" s="78">
        <v>20</v>
      </c>
      <c r="V4" s="79">
        <v>21</v>
      </c>
      <c r="W4" s="79">
        <v>22</v>
      </c>
      <c r="X4" s="78">
        <v>23</v>
      </c>
    </row>
    <row r="5" spans="1:24" s="196" customFormat="1" ht="21" customHeight="1">
      <c r="A5" s="459" t="s">
        <v>198</v>
      </c>
      <c r="B5" s="460"/>
      <c r="C5" s="190"/>
      <c r="D5" s="191"/>
      <c r="E5" s="192"/>
      <c r="F5" s="192"/>
      <c r="G5" s="191"/>
      <c r="H5" s="191"/>
      <c r="I5" s="192"/>
      <c r="J5" s="192"/>
      <c r="K5" s="192"/>
      <c r="L5" s="192"/>
      <c r="M5" s="192"/>
      <c r="N5" s="192"/>
      <c r="O5" s="192"/>
      <c r="P5" s="193"/>
      <c r="Q5" s="193"/>
      <c r="R5" s="192"/>
      <c r="S5" s="192"/>
      <c r="T5" s="194"/>
      <c r="U5" s="192"/>
      <c r="V5" s="193"/>
      <c r="W5" s="193"/>
      <c r="X5" s="195"/>
    </row>
    <row r="6" spans="1:24" s="35" customFormat="1" ht="15" customHeight="1">
      <c r="A6" s="40"/>
      <c r="B6" s="41" t="s">
        <v>398</v>
      </c>
      <c r="C6" s="65"/>
      <c r="D6" s="92"/>
      <c r="E6" s="93"/>
      <c r="F6" s="93"/>
      <c r="G6" s="92"/>
      <c r="H6" s="92"/>
      <c r="I6" s="92"/>
      <c r="J6" s="93"/>
      <c r="K6" s="93"/>
      <c r="L6" s="92"/>
      <c r="M6" s="92"/>
      <c r="N6" s="92"/>
      <c r="O6" s="93"/>
      <c r="P6" s="93"/>
      <c r="Q6" s="92"/>
      <c r="R6" s="92"/>
      <c r="S6" s="93"/>
      <c r="T6" s="93"/>
      <c r="U6" s="93"/>
      <c r="V6" s="93"/>
      <c r="W6" s="93"/>
      <c r="X6" s="39"/>
    </row>
    <row r="7" spans="1:24" s="35" customFormat="1" ht="33.75">
      <c r="A7" s="38" t="s">
        <v>132</v>
      </c>
      <c r="B7" s="276" t="s">
        <v>399</v>
      </c>
      <c r="C7" s="65">
        <v>12500</v>
      </c>
      <c r="D7" s="92">
        <f>+E7+F7+G7+H7</f>
        <v>0</v>
      </c>
      <c r="E7" s="93">
        <v>0</v>
      </c>
      <c r="F7" s="93">
        <v>0</v>
      </c>
      <c r="G7" s="92">
        <v>0</v>
      </c>
      <c r="H7" s="92">
        <v>0</v>
      </c>
      <c r="I7" s="92">
        <f>+J7+K7+L7+M7</f>
        <v>2200</v>
      </c>
      <c r="J7" s="93">
        <v>200</v>
      </c>
      <c r="K7" s="93">
        <v>2000</v>
      </c>
      <c r="L7" s="92">
        <v>0</v>
      </c>
      <c r="M7" s="92">
        <v>0</v>
      </c>
      <c r="N7" s="92">
        <f>+O7+P7+Q7+R7</f>
        <v>5500</v>
      </c>
      <c r="O7" s="93">
        <v>500</v>
      </c>
      <c r="P7" s="93">
        <v>5000</v>
      </c>
      <c r="Q7" s="92">
        <v>0</v>
      </c>
      <c r="R7" s="92">
        <v>0</v>
      </c>
      <c r="S7" s="93">
        <f aca="true" t="shared" si="0" ref="S7:W9">+D7+I7+N7</f>
        <v>7700</v>
      </c>
      <c r="T7" s="93">
        <f t="shared" si="0"/>
        <v>700</v>
      </c>
      <c r="U7" s="93">
        <f t="shared" si="0"/>
        <v>7000</v>
      </c>
      <c r="V7" s="93">
        <f t="shared" si="0"/>
        <v>0</v>
      </c>
      <c r="W7" s="93">
        <f t="shared" si="0"/>
        <v>0</v>
      </c>
      <c r="X7" s="39" t="s">
        <v>73</v>
      </c>
    </row>
    <row r="8" spans="1:24" s="35" customFormat="1" ht="13.5" customHeight="1">
      <c r="A8" s="38"/>
      <c r="B8" s="67" t="s">
        <v>289</v>
      </c>
      <c r="C8" s="65">
        <f>SUM(C7)</f>
        <v>12500</v>
      </c>
      <c r="D8" s="92">
        <f>+E8+F8+G8+H8</f>
        <v>0</v>
      </c>
      <c r="E8" s="93">
        <v>0</v>
      </c>
      <c r="F8" s="93">
        <v>0</v>
      </c>
      <c r="G8" s="92">
        <v>0</v>
      </c>
      <c r="H8" s="92">
        <v>0</v>
      </c>
      <c r="I8" s="65">
        <f>+J8+K8+L8+M8</f>
        <v>2200</v>
      </c>
      <c r="J8" s="65">
        <f>SUM(J7)</f>
        <v>200</v>
      </c>
      <c r="K8" s="65">
        <f>SUM(K7)</f>
        <v>2000</v>
      </c>
      <c r="L8" s="65">
        <f>SUM(L7)</f>
        <v>0</v>
      </c>
      <c r="M8" s="65">
        <f>SUM(M7)</f>
        <v>0</v>
      </c>
      <c r="N8" s="92">
        <f>+O8+P8+Q8+R8</f>
        <v>5500</v>
      </c>
      <c r="O8" s="93">
        <v>500</v>
      </c>
      <c r="P8" s="93">
        <v>5000</v>
      </c>
      <c r="Q8" s="92">
        <v>0</v>
      </c>
      <c r="R8" s="92">
        <v>0</v>
      </c>
      <c r="S8" s="168">
        <f t="shared" si="0"/>
        <v>7700</v>
      </c>
      <c r="T8" s="168">
        <f t="shared" si="0"/>
        <v>700</v>
      </c>
      <c r="U8" s="168">
        <f t="shared" si="0"/>
        <v>7000</v>
      </c>
      <c r="V8" s="168">
        <f t="shared" si="0"/>
        <v>0</v>
      </c>
      <c r="W8" s="168">
        <f t="shared" si="0"/>
        <v>0</v>
      </c>
      <c r="X8" s="42"/>
    </row>
    <row r="9" spans="1:24" s="46" customFormat="1" ht="15" customHeight="1">
      <c r="A9" s="43"/>
      <c r="B9" s="44" t="s">
        <v>468</v>
      </c>
      <c r="C9" s="80">
        <f>SUM(C8)</f>
        <v>12500</v>
      </c>
      <c r="D9" s="80">
        <f aca="true" t="shared" si="1" ref="D9:R9">SUM(D8)</f>
        <v>0</v>
      </c>
      <c r="E9" s="80">
        <f t="shared" si="1"/>
        <v>0</v>
      </c>
      <c r="F9" s="80">
        <f t="shared" si="1"/>
        <v>0</v>
      </c>
      <c r="G9" s="80">
        <f t="shared" si="1"/>
        <v>0</v>
      </c>
      <c r="H9" s="80">
        <f t="shared" si="1"/>
        <v>0</v>
      </c>
      <c r="I9" s="80">
        <f t="shared" si="1"/>
        <v>2200</v>
      </c>
      <c r="J9" s="80">
        <f t="shared" si="1"/>
        <v>200</v>
      </c>
      <c r="K9" s="80">
        <f t="shared" si="1"/>
        <v>2000</v>
      </c>
      <c r="L9" s="80">
        <f t="shared" si="1"/>
        <v>0</v>
      </c>
      <c r="M9" s="80">
        <f t="shared" si="1"/>
        <v>0</v>
      </c>
      <c r="N9" s="80">
        <f t="shared" si="1"/>
        <v>5500</v>
      </c>
      <c r="O9" s="80">
        <f t="shared" si="1"/>
        <v>500</v>
      </c>
      <c r="P9" s="80">
        <f t="shared" si="1"/>
        <v>5000</v>
      </c>
      <c r="Q9" s="80">
        <f t="shared" si="1"/>
        <v>0</v>
      </c>
      <c r="R9" s="80">
        <f t="shared" si="1"/>
        <v>0</v>
      </c>
      <c r="S9" s="169">
        <f t="shared" si="0"/>
        <v>7700</v>
      </c>
      <c r="T9" s="169">
        <f>+E9+J9+O9</f>
        <v>700</v>
      </c>
      <c r="U9" s="169">
        <f>+F9+K9+P9</f>
        <v>7000</v>
      </c>
      <c r="V9" s="169">
        <f>+G9+L9+Q9</f>
        <v>0</v>
      </c>
      <c r="W9" s="169">
        <f>+H9+M9+R9</f>
        <v>0</v>
      </c>
      <c r="X9" s="45"/>
    </row>
    <row r="10" spans="1:24" s="202" customFormat="1" ht="16.5" customHeight="1">
      <c r="A10" s="444" t="s">
        <v>207</v>
      </c>
      <c r="B10" s="445"/>
      <c r="C10" s="197" t="s">
        <v>129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  <c r="Q10" s="199"/>
      <c r="R10" s="198"/>
      <c r="S10" s="198"/>
      <c r="T10" s="200"/>
      <c r="U10" s="198"/>
      <c r="V10" s="199"/>
      <c r="W10" s="199"/>
      <c r="X10" s="201"/>
    </row>
    <row r="11" spans="1:24" s="35" customFormat="1" ht="12.75" customHeight="1">
      <c r="A11" s="40"/>
      <c r="B11" s="37" t="s">
        <v>19</v>
      </c>
      <c r="C11" s="65"/>
      <c r="D11" s="93"/>
      <c r="E11" s="93"/>
      <c r="F11" s="94"/>
      <c r="G11" s="94"/>
      <c r="H11" s="93"/>
      <c r="I11" s="93"/>
      <c r="J11" s="93"/>
      <c r="K11" s="93"/>
      <c r="L11" s="93"/>
      <c r="M11" s="93"/>
      <c r="N11" s="93"/>
      <c r="O11" s="93"/>
      <c r="P11" s="94"/>
      <c r="Q11" s="94"/>
      <c r="R11" s="93"/>
      <c r="S11" s="93"/>
      <c r="T11" s="93"/>
      <c r="U11" s="93"/>
      <c r="V11" s="93"/>
      <c r="W11" s="93"/>
      <c r="X11" s="47"/>
    </row>
    <row r="12" spans="1:24" s="35" customFormat="1" ht="45">
      <c r="A12" s="40" t="s">
        <v>20</v>
      </c>
      <c r="B12" s="276" t="s">
        <v>483</v>
      </c>
      <c r="C12" s="65">
        <v>19050</v>
      </c>
      <c r="D12" s="93">
        <f>+E12+F12+G12+H12</f>
        <v>775.9000000000001</v>
      </c>
      <c r="E12" s="93">
        <v>55.74</v>
      </c>
      <c r="F12" s="93">
        <v>184.7</v>
      </c>
      <c r="G12" s="93">
        <v>535.46</v>
      </c>
      <c r="H12" s="93">
        <v>0</v>
      </c>
      <c r="I12" s="93">
        <f>+J12+K12+L12+M12</f>
        <v>0</v>
      </c>
      <c r="J12" s="93">
        <v>0</v>
      </c>
      <c r="K12" s="93">
        <v>0</v>
      </c>
      <c r="L12" s="93">
        <v>0</v>
      </c>
      <c r="M12" s="93">
        <v>0</v>
      </c>
      <c r="N12" s="93">
        <f>+O12+P12+Q12+R12</f>
        <v>0</v>
      </c>
      <c r="O12" s="93">
        <v>0</v>
      </c>
      <c r="P12" s="93">
        <v>0</v>
      </c>
      <c r="Q12" s="93">
        <v>0</v>
      </c>
      <c r="R12" s="93">
        <v>0</v>
      </c>
      <c r="S12" s="93">
        <f aca="true" t="shared" si="2" ref="S12:S17">+D12+I12+N12</f>
        <v>775.9000000000001</v>
      </c>
      <c r="T12" s="93">
        <f aca="true" t="shared" si="3" ref="T12:W17">+E12+J12+O12</f>
        <v>55.74</v>
      </c>
      <c r="U12" s="93">
        <f t="shared" si="3"/>
        <v>184.7</v>
      </c>
      <c r="V12" s="93">
        <f t="shared" si="3"/>
        <v>535.46</v>
      </c>
      <c r="W12" s="93">
        <f t="shared" si="3"/>
        <v>0</v>
      </c>
      <c r="X12" s="39" t="s">
        <v>484</v>
      </c>
    </row>
    <row r="13" spans="1:24" s="35" customFormat="1" ht="22.5">
      <c r="A13" s="40" t="s">
        <v>75</v>
      </c>
      <c r="B13" s="277" t="s">
        <v>471</v>
      </c>
      <c r="C13" s="81">
        <v>15000</v>
      </c>
      <c r="D13" s="93">
        <f>+E13+F13+G13+H13</f>
        <v>2181.82</v>
      </c>
      <c r="E13" s="93">
        <v>0</v>
      </c>
      <c r="F13" s="93">
        <v>2181.82</v>
      </c>
      <c r="G13" s="93">
        <v>0</v>
      </c>
      <c r="H13" s="93">
        <v>0</v>
      </c>
      <c r="I13" s="93">
        <f>+J13+K13+L13+M13</f>
        <v>882.3529999999997</v>
      </c>
      <c r="J13" s="93">
        <v>-2.27373675443232E-13</v>
      </c>
      <c r="K13" s="93">
        <v>882.353</v>
      </c>
      <c r="L13" s="93">
        <v>0</v>
      </c>
      <c r="M13" s="93">
        <v>0</v>
      </c>
      <c r="N13" s="93">
        <f>+O13+P13+Q13+R13</f>
        <v>0</v>
      </c>
      <c r="O13" s="93">
        <v>0</v>
      </c>
      <c r="P13" s="93">
        <v>0</v>
      </c>
      <c r="Q13" s="93">
        <v>0</v>
      </c>
      <c r="R13" s="93">
        <v>0</v>
      </c>
      <c r="S13" s="93">
        <f t="shared" si="2"/>
        <v>3064.173</v>
      </c>
      <c r="T13" s="93">
        <f t="shared" si="3"/>
        <v>-2.27373675443232E-13</v>
      </c>
      <c r="U13" s="93">
        <f t="shared" si="3"/>
        <v>3064.1730000000002</v>
      </c>
      <c r="V13" s="93">
        <f t="shared" si="3"/>
        <v>0</v>
      </c>
      <c r="W13" s="93">
        <f t="shared" si="3"/>
        <v>0</v>
      </c>
      <c r="X13" s="42" t="s">
        <v>229</v>
      </c>
    </row>
    <row r="14" spans="1:24" s="35" customFormat="1" ht="22.5">
      <c r="A14" s="40" t="s">
        <v>21</v>
      </c>
      <c r="B14" s="277" t="s">
        <v>472</v>
      </c>
      <c r="C14" s="81">
        <v>15300</v>
      </c>
      <c r="D14" s="93">
        <f>+E14+F14+G14+H14</f>
        <v>1339.583</v>
      </c>
      <c r="E14" s="93">
        <v>20.833</v>
      </c>
      <c r="F14" s="93">
        <v>760.42</v>
      </c>
      <c r="G14" s="93">
        <v>558.33</v>
      </c>
      <c r="H14" s="93">
        <v>0</v>
      </c>
      <c r="I14" s="93">
        <f>+J14+K14+L14+M14</f>
        <v>411.764</v>
      </c>
      <c r="J14" s="93">
        <v>0</v>
      </c>
      <c r="K14" s="94">
        <v>235.294</v>
      </c>
      <c r="L14" s="94">
        <v>176.47</v>
      </c>
      <c r="M14" s="93">
        <v>0</v>
      </c>
      <c r="N14" s="93">
        <f>+O14+P14+Q14+R14</f>
        <v>355.92999999999995</v>
      </c>
      <c r="O14" s="93">
        <v>0</v>
      </c>
      <c r="P14" s="94">
        <v>203.39</v>
      </c>
      <c r="Q14" s="94">
        <v>152.54</v>
      </c>
      <c r="R14" s="93">
        <v>0</v>
      </c>
      <c r="S14" s="93">
        <f t="shared" si="2"/>
        <v>2107.277</v>
      </c>
      <c r="T14" s="93">
        <f t="shared" si="3"/>
        <v>20.833</v>
      </c>
      <c r="U14" s="93">
        <f t="shared" si="3"/>
        <v>1199.1039999999998</v>
      </c>
      <c r="V14" s="93">
        <f t="shared" si="3"/>
        <v>887.34</v>
      </c>
      <c r="W14" s="93">
        <f t="shared" si="3"/>
        <v>0</v>
      </c>
      <c r="X14" s="42" t="s">
        <v>5</v>
      </c>
    </row>
    <row r="15" spans="1:24" s="35" customFormat="1" ht="24.75">
      <c r="A15" s="38" t="s">
        <v>22</v>
      </c>
      <c r="B15" s="277" t="s">
        <v>400</v>
      </c>
      <c r="C15" s="65">
        <v>23300</v>
      </c>
      <c r="D15" s="93">
        <f>+E15+F15+G15+H15</f>
        <v>5542.778</v>
      </c>
      <c r="E15" s="93">
        <v>404.688</v>
      </c>
      <c r="F15" s="93">
        <v>2312.5</v>
      </c>
      <c r="G15" s="93">
        <v>2825.59</v>
      </c>
      <c r="H15" s="93">
        <v>0</v>
      </c>
      <c r="I15" s="93">
        <f>+J15+K15+L15+M15</f>
        <v>3425.889</v>
      </c>
      <c r="J15" s="93">
        <v>351.38</v>
      </c>
      <c r="K15" s="93">
        <v>1098.039</v>
      </c>
      <c r="L15" s="93">
        <v>1976.47</v>
      </c>
      <c r="M15" s="93">
        <v>0</v>
      </c>
      <c r="N15" s="93">
        <f>+O15+P15+Q15+R15</f>
        <v>3940.05</v>
      </c>
      <c r="O15" s="93">
        <v>190.05</v>
      </c>
      <c r="P15" s="93">
        <v>2100</v>
      </c>
      <c r="Q15" s="93">
        <v>1650</v>
      </c>
      <c r="R15" s="93">
        <v>0</v>
      </c>
      <c r="S15" s="93">
        <f t="shared" si="2"/>
        <v>12908.717</v>
      </c>
      <c r="T15" s="93">
        <f t="shared" si="3"/>
        <v>946.1179999999999</v>
      </c>
      <c r="U15" s="93">
        <f t="shared" si="3"/>
        <v>5510.539</v>
      </c>
      <c r="V15" s="93">
        <f t="shared" si="3"/>
        <v>6452.06</v>
      </c>
      <c r="W15" s="93">
        <f t="shared" si="3"/>
        <v>0</v>
      </c>
      <c r="X15" s="42" t="s">
        <v>165</v>
      </c>
    </row>
    <row r="16" spans="1:24" s="35" customFormat="1" ht="22.5">
      <c r="A16" s="38" t="s">
        <v>23</v>
      </c>
      <c r="B16" s="277" t="s">
        <v>570</v>
      </c>
      <c r="C16" s="65">
        <v>10000</v>
      </c>
      <c r="D16" s="93">
        <f>+E16+F16+G16+H16</f>
        <v>1734.375</v>
      </c>
      <c r="E16" s="95">
        <v>0</v>
      </c>
      <c r="F16" s="93">
        <v>1734.375</v>
      </c>
      <c r="G16" s="95">
        <v>0</v>
      </c>
      <c r="H16" s="95">
        <v>0</v>
      </c>
      <c r="I16" s="93">
        <f>+J16+K16+L16+M16</f>
        <v>1632.353</v>
      </c>
      <c r="J16" s="95">
        <v>0</v>
      </c>
      <c r="K16" s="95">
        <v>1632.353</v>
      </c>
      <c r="L16" s="95">
        <v>0</v>
      </c>
      <c r="M16" s="95">
        <v>0</v>
      </c>
      <c r="N16" s="93">
        <f>+O16+P16+Q16+R16</f>
        <v>0</v>
      </c>
      <c r="O16" s="95">
        <v>0</v>
      </c>
      <c r="P16" s="95">
        <v>0</v>
      </c>
      <c r="Q16" s="95">
        <v>0</v>
      </c>
      <c r="R16" s="95">
        <v>0</v>
      </c>
      <c r="S16" s="93">
        <f t="shared" si="2"/>
        <v>3366.728</v>
      </c>
      <c r="T16" s="93">
        <f t="shared" si="3"/>
        <v>0</v>
      </c>
      <c r="U16" s="93">
        <f t="shared" si="3"/>
        <v>3366.728</v>
      </c>
      <c r="V16" s="93">
        <f t="shared" si="3"/>
        <v>0</v>
      </c>
      <c r="W16" s="93">
        <f t="shared" si="3"/>
        <v>0</v>
      </c>
      <c r="X16" s="42" t="s">
        <v>7</v>
      </c>
    </row>
    <row r="17" spans="1:24" s="35" customFormat="1" ht="13.5" customHeight="1">
      <c r="A17" s="38"/>
      <c r="B17" s="171" t="s">
        <v>289</v>
      </c>
      <c r="C17" s="65">
        <f>SUM(C12:C16)</f>
        <v>82650</v>
      </c>
      <c r="D17" s="65">
        <f aca="true" t="shared" si="4" ref="D17:R17">SUM(D12:D16)</f>
        <v>11574.456</v>
      </c>
      <c r="E17" s="65">
        <f t="shared" si="4"/>
        <v>481.26099999999997</v>
      </c>
      <c r="F17" s="65">
        <f t="shared" si="4"/>
        <v>7173.8150000000005</v>
      </c>
      <c r="G17" s="65">
        <f t="shared" si="4"/>
        <v>3919.38</v>
      </c>
      <c r="H17" s="65">
        <f t="shared" si="4"/>
        <v>0</v>
      </c>
      <c r="I17" s="65">
        <f t="shared" si="4"/>
        <v>6352.3589999999995</v>
      </c>
      <c r="J17" s="65">
        <f t="shared" si="4"/>
        <v>351.37999999999977</v>
      </c>
      <c r="K17" s="65">
        <f t="shared" si="4"/>
        <v>3848.0389999999998</v>
      </c>
      <c r="L17" s="65">
        <f t="shared" si="4"/>
        <v>2152.94</v>
      </c>
      <c r="M17" s="65">
        <f t="shared" si="4"/>
        <v>0</v>
      </c>
      <c r="N17" s="65">
        <f t="shared" si="4"/>
        <v>4295.9800000000005</v>
      </c>
      <c r="O17" s="65">
        <f t="shared" si="4"/>
        <v>190.05</v>
      </c>
      <c r="P17" s="65">
        <f t="shared" si="4"/>
        <v>2303.39</v>
      </c>
      <c r="Q17" s="65">
        <f t="shared" si="4"/>
        <v>1802.54</v>
      </c>
      <c r="R17" s="65">
        <f t="shared" si="4"/>
        <v>0</v>
      </c>
      <c r="S17" s="93">
        <f t="shared" si="2"/>
        <v>22222.795</v>
      </c>
      <c r="T17" s="93">
        <f t="shared" si="3"/>
        <v>1022.6909999999998</v>
      </c>
      <c r="U17" s="93">
        <f t="shared" si="3"/>
        <v>13325.243999999999</v>
      </c>
      <c r="V17" s="93">
        <f t="shared" si="3"/>
        <v>7874.86</v>
      </c>
      <c r="W17" s="93">
        <f t="shared" si="3"/>
        <v>0</v>
      </c>
      <c r="X17" s="42"/>
    </row>
    <row r="18" spans="1:24" s="35" customFormat="1" ht="15" customHeight="1">
      <c r="A18" s="38"/>
      <c r="B18" s="41" t="s">
        <v>398</v>
      </c>
      <c r="C18" s="65"/>
      <c r="D18" s="93"/>
      <c r="E18" s="93"/>
      <c r="F18" s="93"/>
      <c r="G18" s="93"/>
      <c r="H18" s="93"/>
      <c r="I18" s="93"/>
      <c r="J18" s="93"/>
      <c r="K18" s="94"/>
      <c r="L18" s="94"/>
      <c r="M18" s="93"/>
      <c r="N18" s="93"/>
      <c r="O18" s="93"/>
      <c r="P18" s="94"/>
      <c r="Q18" s="94"/>
      <c r="R18" s="93"/>
      <c r="S18" s="93"/>
      <c r="T18" s="93"/>
      <c r="U18" s="93"/>
      <c r="V18" s="93"/>
      <c r="W18" s="93"/>
      <c r="X18" s="42"/>
    </row>
    <row r="19" spans="1:24" s="35" customFormat="1" ht="48.75" customHeight="1">
      <c r="A19" s="38" t="s">
        <v>137</v>
      </c>
      <c r="B19" s="278" t="s">
        <v>616</v>
      </c>
      <c r="C19" s="65">
        <v>4400</v>
      </c>
      <c r="D19" s="93">
        <f>+E19+F19+G19+H19</f>
        <v>0</v>
      </c>
      <c r="E19" s="93">
        <v>0</v>
      </c>
      <c r="F19" s="93">
        <v>0</v>
      </c>
      <c r="G19" s="93">
        <v>0</v>
      </c>
      <c r="H19" s="93">
        <v>0</v>
      </c>
      <c r="I19" s="93">
        <f>+J19+K19+L19+M19</f>
        <v>1650</v>
      </c>
      <c r="J19" s="93">
        <v>150</v>
      </c>
      <c r="K19" s="93">
        <v>1500</v>
      </c>
      <c r="L19" s="93">
        <v>0</v>
      </c>
      <c r="M19" s="93">
        <v>0</v>
      </c>
      <c r="N19" s="93">
        <f>+O19+P19+Q19+R19</f>
        <v>2200</v>
      </c>
      <c r="O19" s="93">
        <v>200</v>
      </c>
      <c r="P19" s="93">
        <v>2000</v>
      </c>
      <c r="Q19" s="93">
        <v>0</v>
      </c>
      <c r="R19" s="93">
        <v>0</v>
      </c>
      <c r="S19" s="93">
        <f aca="true" t="shared" si="5" ref="S19:W22">+D19+I19+N19</f>
        <v>3850</v>
      </c>
      <c r="T19" s="93">
        <f t="shared" si="5"/>
        <v>350</v>
      </c>
      <c r="U19" s="93">
        <f t="shared" si="5"/>
        <v>3500</v>
      </c>
      <c r="V19" s="93">
        <f t="shared" si="5"/>
        <v>0</v>
      </c>
      <c r="W19" s="93">
        <f t="shared" si="5"/>
        <v>0</v>
      </c>
      <c r="X19" s="39" t="s">
        <v>73</v>
      </c>
    </row>
    <row r="20" spans="1:24" s="35" customFormat="1" ht="56.25">
      <c r="A20" s="38" t="s">
        <v>178</v>
      </c>
      <c r="B20" s="278" t="s">
        <v>571</v>
      </c>
      <c r="C20" s="65">
        <v>8100</v>
      </c>
      <c r="D20" s="93">
        <f>+E20+F20+G20+H20</f>
        <v>0</v>
      </c>
      <c r="E20" s="95">
        <v>0</v>
      </c>
      <c r="F20" s="95">
        <v>0</v>
      </c>
      <c r="G20" s="95">
        <v>0</v>
      </c>
      <c r="H20" s="95">
        <v>0</v>
      </c>
      <c r="I20" s="93">
        <f>+J20+K20+L20+M20</f>
        <v>3000</v>
      </c>
      <c r="J20" s="95">
        <v>300</v>
      </c>
      <c r="K20" s="95">
        <v>2700</v>
      </c>
      <c r="L20" s="95">
        <v>0</v>
      </c>
      <c r="M20" s="95">
        <v>0</v>
      </c>
      <c r="N20" s="93">
        <f>+O20+P20+Q20+R20</f>
        <v>4000</v>
      </c>
      <c r="O20" s="95">
        <v>400</v>
      </c>
      <c r="P20" s="95">
        <v>3600</v>
      </c>
      <c r="Q20" s="95">
        <v>0</v>
      </c>
      <c r="R20" s="95">
        <v>0</v>
      </c>
      <c r="S20" s="93">
        <f t="shared" si="5"/>
        <v>7000</v>
      </c>
      <c r="T20" s="93">
        <f t="shared" si="5"/>
        <v>700</v>
      </c>
      <c r="U20" s="93">
        <f t="shared" si="5"/>
        <v>6300</v>
      </c>
      <c r="V20" s="93">
        <f t="shared" si="5"/>
        <v>0</v>
      </c>
      <c r="W20" s="93">
        <f t="shared" si="5"/>
        <v>0</v>
      </c>
      <c r="X20" s="39" t="s">
        <v>73</v>
      </c>
    </row>
    <row r="21" spans="1:24" s="35" customFormat="1" ht="12" customHeight="1">
      <c r="A21" s="40"/>
      <c r="B21" s="68" t="s">
        <v>289</v>
      </c>
      <c r="C21" s="65">
        <f>SUM(C19:C20)</f>
        <v>12500</v>
      </c>
      <c r="D21" s="65">
        <f aca="true" t="shared" si="6" ref="D21:R21">SUM(D19:D20)</f>
        <v>0</v>
      </c>
      <c r="E21" s="65">
        <f t="shared" si="6"/>
        <v>0</v>
      </c>
      <c r="F21" s="65">
        <f t="shared" si="6"/>
        <v>0</v>
      </c>
      <c r="G21" s="65">
        <f t="shared" si="6"/>
        <v>0</v>
      </c>
      <c r="H21" s="65">
        <f t="shared" si="6"/>
        <v>0</v>
      </c>
      <c r="I21" s="65">
        <f t="shared" si="6"/>
        <v>4650</v>
      </c>
      <c r="J21" s="65">
        <f t="shared" si="6"/>
        <v>450</v>
      </c>
      <c r="K21" s="65">
        <f t="shared" si="6"/>
        <v>4200</v>
      </c>
      <c r="L21" s="65">
        <f t="shared" si="6"/>
        <v>0</v>
      </c>
      <c r="M21" s="65">
        <f t="shared" si="6"/>
        <v>0</v>
      </c>
      <c r="N21" s="65">
        <f t="shared" si="6"/>
        <v>6200</v>
      </c>
      <c r="O21" s="65">
        <f t="shared" si="6"/>
        <v>600</v>
      </c>
      <c r="P21" s="65">
        <f t="shared" si="6"/>
        <v>5600</v>
      </c>
      <c r="Q21" s="65">
        <f t="shared" si="6"/>
        <v>0</v>
      </c>
      <c r="R21" s="65">
        <f t="shared" si="6"/>
        <v>0</v>
      </c>
      <c r="S21" s="93">
        <f>+D21+I21+N21</f>
        <v>10850</v>
      </c>
      <c r="T21" s="93">
        <f t="shared" si="5"/>
        <v>1050</v>
      </c>
      <c r="U21" s="93">
        <f t="shared" si="5"/>
        <v>9800</v>
      </c>
      <c r="V21" s="93">
        <f t="shared" si="5"/>
        <v>0</v>
      </c>
      <c r="W21" s="93">
        <f t="shared" si="5"/>
        <v>0</v>
      </c>
      <c r="X21" s="50"/>
    </row>
    <row r="22" spans="1:24" s="35" customFormat="1" ht="10.5" customHeight="1">
      <c r="A22" s="40"/>
      <c r="B22" s="44" t="s">
        <v>468</v>
      </c>
      <c r="C22" s="80">
        <f aca="true" t="shared" si="7" ref="C22:S22">+C21+C17</f>
        <v>95150</v>
      </c>
      <c r="D22" s="80">
        <f t="shared" si="7"/>
        <v>11574.456</v>
      </c>
      <c r="E22" s="80">
        <f t="shared" si="7"/>
        <v>481.26099999999997</v>
      </c>
      <c r="F22" s="80">
        <f t="shared" si="7"/>
        <v>7173.8150000000005</v>
      </c>
      <c r="G22" s="80">
        <f t="shared" si="7"/>
        <v>3919.38</v>
      </c>
      <c r="H22" s="80">
        <f t="shared" si="7"/>
        <v>0</v>
      </c>
      <c r="I22" s="80">
        <f t="shared" si="7"/>
        <v>11002.359</v>
      </c>
      <c r="J22" s="80">
        <f t="shared" si="7"/>
        <v>801.3799999999998</v>
      </c>
      <c r="K22" s="80">
        <f t="shared" si="7"/>
        <v>8048.039</v>
      </c>
      <c r="L22" s="80">
        <f t="shared" si="7"/>
        <v>2152.94</v>
      </c>
      <c r="M22" s="80">
        <f t="shared" si="7"/>
        <v>0</v>
      </c>
      <c r="N22" s="80">
        <f t="shared" si="7"/>
        <v>10495.98</v>
      </c>
      <c r="O22" s="80">
        <f t="shared" si="7"/>
        <v>790.05</v>
      </c>
      <c r="P22" s="80">
        <f t="shared" si="7"/>
        <v>7903.389999999999</v>
      </c>
      <c r="Q22" s="80">
        <f t="shared" si="7"/>
        <v>1802.54</v>
      </c>
      <c r="R22" s="80">
        <f t="shared" si="7"/>
        <v>0</v>
      </c>
      <c r="S22" s="80">
        <f t="shared" si="7"/>
        <v>33072.795</v>
      </c>
      <c r="T22" s="169">
        <f>+E22+J22+O22</f>
        <v>2072.691</v>
      </c>
      <c r="U22" s="169">
        <f t="shared" si="5"/>
        <v>23125.244</v>
      </c>
      <c r="V22" s="169">
        <f t="shared" si="5"/>
        <v>7874.86</v>
      </c>
      <c r="W22" s="169">
        <f t="shared" si="5"/>
        <v>0</v>
      </c>
      <c r="X22" s="51"/>
    </row>
    <row r="23" spans="1:24" s="202" customFormat="1" ht="28.5" customHeight="1">
      <c r="A23" s="444" t="s">
        <v>383</v>
      </c>
      <c r="B23" s="445"/>
      <c r="C23" s="197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9"/>
      <c r="Q23" s="199"/>
      <c r="R23" s="198"/>
      <c r="S23" s="198"/>
      <c r="T23" s="198"/>
      <c r="U23" s="198"/>
      <c r="V23" s="198"/>
      <c r="W23" s="198"/>
      <c r="X23" s="201"/>
    </row>
    <row r="24" spans="1:24" s="35" customFormat="1" ht="15" customHeight="1">
      <c r="A24" s="40"/>
      <c r="B24" s="37" t="s">
        <v>19</v>
      </c>
      <c r="C24" s="65"/>
      <c r="D24" s="93"/>
      <c r="E24" s="93"/>
      <c r="F24" s="94"/>
      <c r="G24" s="94"/>
      <c r="H24" s="93"/>
      <c r="I24" s="94"/>
      <c r="J24" s="94"/>
      <c r="K24" s="94"/>
      <c r="L24" s="94"/>
      <c r="M24" s="93"/>
      <c r="N24" s="94"/>
      <c r="O24" s="94"/>
      <c r="P24" s="94"/>
      <c r="Q24" s="94"/>
      <c r="R24" s="93"/>
      <c r="S24" s="93"/>
      <c r="T24" s="93"/>
      <c r="U24" s="93"/>
      <c r="V24" s="93"/>
      <c r="W24" s="93"/>
      <c r="X24" s="47"/>
    </row>
    <row r="25" spans="1:24" s="35" customFormat="1" ht="33">
      <c r="A25" s="40" t="s">
        <v>25</v>
      </c>
      <c r="B25" s="48" t="s">
        <v>521</v>
      </c>
      <c r="C25" s="65">
        <v>33114</v>
      </c>
      <c r="D25" s="93">
        <f>+E25+F25+G25+H25</f>
        <v>13497.89</v>
      </c>
      <c r="E25" s="93">
        <v>1207.58</v>
      </c>
      <c r="F25" s="93">
        <v>12290.31</v>
      </c>
      <c r="G25" s="93">
        <v>0</v>
      </c>
      <c r="H25" s="93">
        <v>0</v>
      </c>
      <c r="I25" s="93">
        <f>+J25+K25+L25+M25</f>
        <v>2684.65</v>
      </c>
      <c r="J25" s="93">
        <v>451.25</v>
      </c>
      <c r="K25" s="93">
        <v>2233.4</v>
      </c>
      <c r="L25" s="93">
        <v>0</v>
      </c>
      <c r="M25" s="93">
        <v>0</v>
      </c>
      <c r="N25" s="93">
        <f>+O25+P25+Q25+R25</f>
        <v>8711.3</v>
      </c>
      <c r="O25" s="93">
        <v>0</v>
      </c>
      <c r="P25" s="93">
        <v>8711.3</v>
      </c>
      <c r="Q25" s="93">
        <v>0</v>
      </c>
      <c r="R25" s="93">
        <v>0</v>
      </c>
      <c r="S25" s="94">
        <f aca="true" t="shared" si="8" ref="S25:W27">+D25+I25+N25</f>
        <v>24893.839999999997</v>
      </c>
      <c r="T25" s="94">
        <f t="shared" si="8"/>
        <v>1658.83</v>
      </c>
      <c r="U25" s="94">
        <f t="shared" si="8"/>
        <v>23235.01</v>
      </c>
      <c r="V25" s="94">
        <f t="shared" si="8"/>
        <v>0</v>
      </c>
      <c r="W25" s="94">
        <f t="shared" si="8"/>
        <v>0</v>
      </c>
      <c r="X25" s="42" t="s">
        <v>485</v>
      </c>
    </row>
    <row r="26" spans="1:24" s="35" customFormat="1" ht="25.5" customHeight="1">
      <c r="A26" s="40" t="s">
        <v>26</v>
      </c>
      <c r="B26" s="329" t="s">
        <v>486</v>
      </c>
      <c r="C26" s="66">
        <v>29014</v>
      </c>
      <c r="D26" s="93">
        <f>+E26+F26+G26+H26</f>
        <v>203.5</v>
      </c>
      <c r="E26" s="92">
        <v>145.69</v>
      </c>
      <c r="F26" s="92">
        <v>57.81</v>
      </c>
      <c r="G26" s="92">
        <v>0</v>
      </c>
      <c r="H26" s="92">
        <v>0</v>
      </c>
      <c r="I26" s="93">
        <f>+J26+K26+L26+M26</f>
        <v>0</v>
      </c>
      <c r="J26" s="92">
        <v>0</v>
      </c>
      <c r="K26" s="92">
        <v>0</v>
      </c>
      <c r="L26" s="92">
        <v>0</v>
      </c>
      <c r="M26" s="92">
        <v>0</v>
      </c>
      <c r="N26" s="93">
        <f>+O26+P26+Q26+R26</f>
        <v>0</v>
      </c>
      <c r="O26" s="92">
        <v>0</v>
      </c>
      <c r="P26" s="92">
        <v>0</v>
      </c>
      <c r="Q26" s="92">
        <v>0</v>
      </c>
      <c r="R26" s="92">
        <v>0</v>
      </c>
      <c r="S26" s="94">
        <f t="shared" si="8"/>
        <v>203.5</v>
      </c>
      <c r="T26" s="94">
        <f aca="true" t="shared" si="9" ref="T26:W27">+E26+J26+O26</f>
        <v>145.69</v>
      </c>
      <c r="U26" s="94">
        <f t="shared" si="9"/>
        <v>57.81</v>
      </c>
      <c r="V26" s="94">
        <f t="shared" si="9"/>
        <v>0</v>
      </c>
      <c r="W26" s="94">
        <f t="shared" si="9"/>
        <v>0</v>
      </c>
      <c r="X26" s="42" t="s">
        <v>119</v>
      </c>
    </row>
    <row r="27" spans="1:24" s="35" customFormat="1" ht="14.25" customHeight="1">
      <c r="A27" s="38"/>
      <c r="B27" s="172" t="s">
        <v>289</v>
      </c>
      <c r="C27" s="66">
        <f>SUM(C25:C26)</f>
        <v>62128</v>
      </c>
      <c r="D27" s="66">
        <f aca="true" t="shared" si="10" ref="D27:R27">SUM(D25:D26)</f>
        <v>13701.39</v>
      </c>
      <c r="E27" s="66">
        <f t="shared" si="10"/>
        <v>1353.27</v>
      </c>
      <c r="F27" s="66">
        <f t="shared" si="10"/>
        <v>12348.119999999999</v>
      </c>
      <c r="G27" s="66">
        <f t="shared" si="10"/>
        <v>0</v>
      </c>
      <c r="H27" s="66">
        <f t="shared" si="10"/>
        <v>0</v>
      </c>
      <c r="I27" s="66">
        <f t="shared" si="10"/>
        <v>2684.65</v>
      </c>
      <c r="J27" s="66">
        <f t="shared" si="10"/>
        <v>451.25</v>
      </c>
      <c r="K27" s="66">
        <f t="shared" si="10"/>
        <v>2233.4</v>
      </c>
      <c r="L27" s="66">
        <f t="shared" si="10"/>
        <v>0</v>
      </c>
      <c r="M27" s="66">
        <f t="shared" si="10"/>
        <v>0</v>
      </c>
      <c r="N27" s="66">
        <f t="shared" si="10"/>
        <v>8711.3</v>
      </c>
      <c r="O27" s="66">
        <f t="shared" si="10"/>
        <v>0</v>
      </c>
      <c r="P27" s="66">
        <f t="shared" si="10"/>
        <v>8711.3</v>
      </c>
      <c r="Q27" s="66">
        <f t="shared" si="10"/>
        <v>0</v>
      </c>
      <c r="R27" s="66">
        <f t="shared" si="10"/>
        <v>0</v>
      </c>
      <c r="S27" s="94">
        <f t="shared" si="8"/>
        <v>25097.34</v>
      </c>
      <c r="T27" s="94">
        <f t="shared" si="9"/>
        <v>1804.52</v>
      </c>
      <c r="U27" s="94">
        <f t="shared" si="9"/>
        <v>23292.82</v>
      </c>
      <c r="V27" s="94">
        <f t="shared" si="9"/>
        <v>0</v>
      </c>
      <c r="W27" s="94">
        <f t="shared" si="9"/>
        <v>0</v>
      </c>
      <c r="X27" s="52"/>
    </row>
    <row r="28" spans="1:24" s="35" customFormat="1" ht="15" customHeight="1">
      <c r="A28" s="40"/>
      <c r="B28" s="41" t="s">
        <v>398</v>
      </c>
      <c r="C28" s="82"/>
      <c r="D28" s="92"/>
      <c r="E28" s="88"/>
      <c r="F28" s="88"/>
      <c r="G28" s="88"/>
      <c r="H28" s="88"/>
      <c r="I28" s="92"/>
      <c r="J28" s="92"/>
      <c r="K28" s="92"/>
      <c r="L28" s="92"/>
      <c r="M28" s="92"/>
      <c r="N28" s="92"/>
      <c r="O28" s="92"/>
      <c r="P28" s="173"/>
      <c r="Q28" s="173"/>
      <c r="R28" s="92"/>
      <c r="S28" s="93"/>
      <c r="T28" s="93"/>
      <c r="U28" s="93"/>
      <c r="V28" s="93"/>
      <c r="W28" s="93"/>
      <c r="X28" s="52"/>
    </row>
    <row r="29" spans="1:24" s="35" customFormat="1" ht="41.25" customHeight="1">
      <c r="A29" s="40" t="s">
        <v>27</v>
      </c>
      <c r="B29" s="278" t="s">
        <v>617</v>
      </c>
      <c r="C29" s="65">
        <v>11000</v>
      </c>
      <c r="D29" s="92">
        <f aca="true" t="shared" si="11" ref="D29:D38">+E29+F29+G29+H29</f>
        <v>2200</v>
      </c>
      <c r="E29" s="93">
        <v>200</v>
      </c>
      <c r="F29" s="93">
        <v>2000</v>
      </c>
      <c r="G29" s="93">
        <v>0</v>
      </c>
      <c r="H29" s="93">
        <v>0</v>
      </c>
      <c r="I29" s="92">
        <f aca="true" t="shared" si="12" ref="I29:I38">+J29+K29+L29+M29</f>
        <v>3300</v>
      </c>
      <c r="J29" s="94">
        <v>300</v>
      </c>
      <c r="K29" s="94">
        <v>3000</v>
      </c>
      <c r="L29" s="279">
        <v>0</v>
      </c>
      <c r="M29" s="280">
        <v>0</v>
      </c>
      <c r="N29" s="92">
        <f aca="true" t="shared" si="13" ref="N29:N38">+O29+P29+Q29+R29</f>
        <v>4400</v>
      </c>
      <c r="O29" s="93">
        <v>400</v>
      </c>
      <c r="P29" s="94">
        <v>4000</v>
      </c>
      <c r="Q29" s="94">
        <v>0</v>
      </c>
      <c r="R29" s="93">
        <v>0</v>
      </c>
      <c r="S29" s="93">
        <f aca="true" t="shared" si="14" ref="S29:S38">+D29+I29+N29</f>
        <v>9900</v>
      </c>
      <c r="T29" s="93">
        <f aca="true" t="shared" si="15" ref="T29:T40">+E29+J29+O29</f>
        <v>900</v>
      </c>
      <c r="U29" s="93">
        <f aca="true" t="shared" si="16" ref="U29:U40">+F29+K29+P29</f>
        <v>9000</v>
      </c>
      <c r="V29" s="93">
        <f aca="true" t="shared" si="17" ref="V29:V40">+G29+L29+Q29</f>
        <v>0</v>
      </c>
      <c r="W29" s="93">
        <f aca="true" t="shared" si="18" ref="W29:W40">+H29+M29+R29</f>
        <v>0</v>
      </c>
      <c r="X29" s="50" t="s">
        <v>451</v>
      </c>
    </row>
    <row r="30" spans="1:24" s="35" customFormat="1" ht="24.75">
      <c r="A30" s="40" t="s">
        <v>76</v>
      </c>
      <c r="B30" s="278" t="s">
        <v>522</v>
      </c>
      <c r="C30" s="65">
        <v>10400</v>
      </c>
      <c r="D30" s="92">
        <f t="shared" si="11"/>
        <v>595</v>
      </c>
      <c r="E30" s="93">
        <v>75</v>
      </c>
      <c r="F30" s="93">
        <v>520</v>
      </c>
      <c r="G30" s="93">
        <v>0</v>
      </c>
      <c r="H30" s="93">
        <v>0</v>
      </c>
      <c r="I30" s="92">
        <f t="shared" si="12"/>
        <v>1650</v>
      </c>
      <c r="J30" s="94">
        <v>150</v>
      </c>
      <c r="K30" s="94">
        <v>1500</v>
      </c>
      <c r="L30" s="94">
        <v>0</v>
      </c>
      <c r="M30" s="93">
        <v>0</v>
      </c>
      <c r="N30" s="92">
        <f t="shared" si="13"/>
        <v>2200</v>
      </c>
      <c r="O30" s="93">
        <v>200</v>
      </c>
      <c r="P30" s="94">
        <v>2000</v>
      </c>
      <c r="Q30" s="94">
        <v>0</v>
      </c>
      <c r="R30" s="93">
        <v>0</v>
      </c>
      <c r="S30" s="93">
        <f t="shared" si="14"/>
        <v>4445</v>
      </c>
      <c r="T30" s="93">
        <f t="shared" si="15"/>
        <v>425</v>
      </c>
      <c r="U30" s="93">
        <f t="shared" si="16"/>
        <v>4020</v>
      </c>
      <c r="V30" s="93">
        <f t="shared" si="17"/>
        <v>0</v>
      </c>
      <c r="W30" s="93">
        <f t="shared" si="18"/>
        <v>0</v>
      </c>
      <c r="X30" s="50" t="s">
        <v>451</v>
      </c>
    </row>
    <row r="31" spans="1:24" s="35" customFormat="1" ht="24.75">
      <c r="A31" s="40" t="s">
        <v>28</v>
      </c>
      <c r="B31" s="330" t="s">
        <v>487</v>
      </c>
      <c r="C31" s="65">
        <v>3300</v>
      </c>
      <c r="D31" s="92">
        <f t="shared" si="11"/>
        <v>1100</v>
      </c>
      <c r="E31" s="93">
        <v>100</v>
      </c>
      <c r="F31" s="93">
        <v>1000</v>
      </c>
      <c r="G31" s="93">
        <v>0</v>
      </c>
      <c r="H31" s="93">
        <v>0</v>
      </c>
      <c r="I31" s="92">
        <f t="shared" si="12"/>
        <v>1100</v>
      </c>
      <c r="J31" s="94">
        <v>100</v>
      </c>
      <c r="K31" s="94">
        <v>1000</v>
      </c>
      <c r="L31" s="94">
        <v>0</v>
      </c>
      <c r="M31" s="93">
        <v>0</v>
      </c>
      <c r="N31" s="92">
        <f t="shared" si="13"/>
        <v>1100</v>
      </c>
      <c r="O31" s="93">
        <v>100</v>
      </c>
      <c r="P31" s="94">
        <v>1000</v>
      </c>
      <c r="Q31" s="94">
        <v>0</v>
      </c>
      <c r="R31" s="93">
        <v>0</v>
      </c>
      <c r="S31" s="93">
        <f t="shared" si="14"/>
        <v>3300</v>
      </c>
      <c r="T31" s="93">
        <f t="shared" si="15"/>
        <v>300</v>
      </c>
      <c r="U31" s="93">
        <f t="shared" si="16"/>
        <v>3000</v>
      </c>
      <c r="V31" s="93">
        <f t="shared" si="17"/>
        <v>0</v>
      </c>
      <c r="W31" s="93">
        <f t="shared" si="18"/>
        <v>0</v>
      </c>
      <c r="X31" s="50" t="s">
        <v>451</v>
      </c>
    </row>
    <row r="32" spans="1:24" s="35" customFormat="1" ht="47.25" customHeight="1">
      <c r="A32" s="40" t="s">
        <v>29</v>
      </c>
      <c r="B32" s="281" t="s">
        <v>523</v>
      </c>
      <c r="C32" s="65">
        <v>247485</v>
      </c>
      <c r="D32" s="92">
        <f t="shared" si="11"/>
        <v>0</v>
      </c>
      <c r="E32" s="94">
        <v>0</v>
      </c>
      <c r="F32" s="94">
        <v>0</v>
      </c>
      <c r="G32" s="93">
        <v>0</v>
      </c>
      <c r="H32" s="93">
        <v>0</v>
      </c>
      <c r="I32" s="92">
        <f t="shared" si="12"/>
        <v>33000</v>
      </c>
      <c r="J32" s="94">
        <v>3000</v>
      </c>
      <c r="K32" s="94">
        <v>30000</v>
      </c>
      <c r="L32" s="94">
        <v>0</v>
      </c>
      <c r="M32" s="93">
        <v>0</v>
      </c>
      <c r="N32" s="92">
        <f t="shared" si="13"/>
        <v>44000</v>
      </c>
      <c r="O32" s="94">
        <v>4000</v>
      </c>
      <c r="P32" s="94">
        <v>40000</v>
      </c>
      <c r="Q32" s="94">
        <v>0</v>
      </c>
      <c r="R32" s="93">
        <v>0</v>
      </c>
      <c r="S32" s="93">
        <f t="shared" si="14"/>
        <v>77000</v>
      </c>
      <c r="T32" s="93">
        <f t="shared" si="15"/>
        <v>7000</v>
      </c>
      <c r="U32" s="93">
        <f t="shared" si="16"/>
        <v>70000</v>
      </c>
      <c r="V32" s="93">
        <f t="shared" si="17"/>
        <v>0</v>
      </c>
      <c r="W32" s="93">
        <f t="shared" si="18"/>
        <v>0</v>
      </c>
      <c r="X32" s="39" t="s">
        <v>73</v>
      </c>
    </row>
    <row r="33" spans="1:24" s="35" customFormat="1" ht="38.25" customHeight="1">
      <c r="A33" s="40" t="s">
        <v>60</v>
      </c>
      <c r="B33" s="277" t="s">
        <v>452</v>
      </c>
      <c r="C33" s="66">
        <v>91300</v>
      </c>
      <c r="D33" s="92">
        <f t="shared" si="11"/>
        <v>0</v>
      </c>
      <c r="E33" s="92">
        <v>0</v>
      </c>
      <c r="F33" s="92">
        <v>0</v>
      </c>
      <c r="G33" s="92">
        <v>0</v>
      </c>
      <c r="H33" s="92">
        <v>0</v>
      </c>
      <c r="I33" s="92">
        <f t="shared" si="12"/>
        <v>11000</v>
      </c>
      <c r="J33" s="92">
        <v>1000</v>
      </c>
      <c r="K33" s="173">
        <v>10000</v>
      </c>
      <c r="L33" s="92">
        <v>0</v>
      </c>
      <c r="M33" s="92">
        <v>0</v>
      </c>
      <c r="N33" s="92">
        <f t="shared" si="13"/>
        <v>16500</v>
      </c>
      <c r="O33" s="92">
        <v>1500</v>
      </c>
      <c r="P33" s="173">
        <v>15000</v>
      </c>
      <c r="Q33" s="173">
        <v>0</v>
      </c>
      <c r="R33" s="92">
        <v>0</v>
      </c>
      <c r="S33" s="93">
        <f t="shared" si="14"/>
        <v>27500</v>
      </c>
      <c r="T33" s="93">
        <f t="shared" si="15"/>
        <v>2500</v>
      </c>
      <c r="U33" s="93">
        <f t="shared" si="16"/>
        <v>25000</v>
      </c>
      <c r="V33" s="93">
        <f t="shared" si="17"/>
        <v>0</v>
      </c>
      <c r="W33" s="93">
        <f t="shared" si="18"/>
        <v>0</v>
      </c>
      <c r="X33" s="39" t="s">
        <v>73</v>
      </c>
    </row>
    <row r="34" spans="1:24" s="35" customFormat="1" ht="39" customHeight="1">
      <c r="A34" s="40" t="s">
        <v>77</v>
      </c>
      <c r="B34" s="277" t="s">
        <v>453</v>
      </c>
      <c r="C34" s="66">
        <v>74000</v>
      </c>
      <c r="D34" s="92">
        <f t="shared" si="11"/>
        <v>0</v>
      </c>
      <c r="E34" s="92">
        <v>0</v>
      </c>
      <c r="F34" s="92">
        <v>0</v>
      </c>
      <c r="G34" s="92">
        <v>0</v>
      </c>
      <c r="H34" s="92">
        <v>0</v>
      </c>
      <c r="I34" s="92">
        <f t="shared" si="12"/>
        <v>10000</v>
      </c>
      <c r="J34" s="173">
        <v>1000</v>
      </c>
      <c r="K34" s="173">
        <v>9000</v>
      </c>
      <c r="L34" s="173">
        <v>0</v>
      </c>
      <c r="M34" s="92">
        <v>0</v>
      </c>
      <c r="N34" s="92">
        <f t="shared" si="13"/>
        <v>20000</v>
      </c>
      <c r="O34" s="173">
        <v>2000</v>
      </c>
      <c r="P34" s="173">
        <v>18000</v>
      </c>
      <c r="Q34" s="173">
        <v>0</v>
      </c>
      <c r="R34" s="92">
        <v>0</v>
      </c>
      <c r="S34" s="93">
        <f t="shared" si="14"/>
        <v>30000</v>
      </c>
      <c r="T34" s="93">
        <f t="shared" si="15"/>
        <v>3000</v>
      </c>
      <c r="U34" s="93">
        <f t="shared" si="16"/>
        <v>27000</v>
      </c>
      <c r="V34" s="93">
        <f t="shared" si="17"/>
        <v>0</v>
      </c>
      <c r="W34" s="93">
        <f t="shared" si="18"/>
        <v>0</v>
      </c>
      <c r="X34" s="39" t="s">
        <v>73</v>
      </c>
    </row>
    <row r="35" spans="1:24" s="35" customFormat="1" ht="55.5" customHeight="1">
      <c r="A35" s="40" t="s">
        <v>61</v>
      </c>
      <c r="B35" s="277" t="s">
        <v>524</v>
      </c>
      <c r="C35" s="66">
        <v>8400</v>
      </c>
      <c r="D35" s="92">
        <f t="shared" si="11"/>
        <v>0</v>
      </c>
      <c r="E35" s="92">
        <v>0</v>
      </c>
      <c r="F35" s="92">
        <v>0</v>
      </c>
      <c r="G35" s="92">
        <v>0</v>
      </c>
      <c r="H35" s="92">
        <v>0</v>
      </c>
      <c r="I35" s="92">
        <f t="shared" si="12"/>
        <v>2200</v>
      </c>
      <c r="J35" s="173">
        <v>200</v>
      </c>
      <c r="K35" s="173">
        <v>2000</v>
      </c>
      <c r="L35" s="173">
        <v>0</v>
      </c>
      <c r="M35" s="92">
        <v>0</v>
      </c>
      <c r="N35" s="92">
        <f t="shared" si="13"/>
        <v>5500</v>
      </c>
      <c r="O35" s="173">
        <v>500</v>
      </c>
      <c r="P35" s="173">
        <v>5000</v>
      </c>
      <c r="Q35" s="173">
        <v>0</v>
      </c>
      <c r="R35" s="92">
        <v>0</v>
      </c>
      <c r="S35" s="93">
        <f t="shared" si="14"/>
        <v>7700</v>
      </c>
      <c r="T35" s="93">
        <f t="shared" si="15"/>
        <v>700</v>
      </c>
      <c r="U35" s="93">
        <f t="shared" si="16"/>
        <v>7000</v>
      </c>
      <c r="V35" s="93">
        <f t="shared" si="17"/>
        <v>0</v>
      </c>
      <c r="W35" s="93">
        <f t="shared" si="18"/>
        <v>0</v>
      </c>
      <c r="X35" s="39" t="s">
        <v>73</v>
      </c>
    </row>
    <row r="36" spans="1:24" s="35" customFormat="1" ht="54.75" customHeight="1">
      <c r="A36" s="40" t="s">
        <v>133</v>
      </c>
      <c r="B36" s="281" t="s">
        <v>488</v>
      </c>
      <c r="C36" s="66">
        <v>33800</v>
      </c>
      <c r="D36" s="92">
        <f t="shared" si="11"/>
        <v>0</v>
      </c>
      <c r="E36" s="92">
        <v>0</v>
      </c>
      <c r="F36" s="92">
        <v>0</v>
      </c>
      <c r="G36" s="92">
        <v>0</v>
      </c>
      <c r="H36" s="92">
        <v>0</v>
      </c>
      <c r="I36" s="92">
        <f t="shared" si="12"/>
        <v>8800</v>
      </c>
      <c r="J36" s="173">
        <v>800</v>
      </c>
      <c r="K36" s="173">
        <v>8000</v>
      </c>
      <c r="L36" s="173">
        <v>0</v>
      </c>
      <c r="M36" s="92">
        <v>0</v>
      </c>
      <c r="N36" s="92">
        <f t="shared" si="13"/>
        <v>10000</v>
      </c>
      <c r="O36" s="173">
        <v>0</v>
      </c>
      <c r="P36" s="173">
        <v>10000</v>
      </c>
      <c r="Q36" s="173">
        <v>0</v>
      </c>
      <c r="R36" s="92">
        <v>0</v>
      </c>
      <c r="S36" s="93">
        <f t="shared" si="14"/>
        <v>18800</v>
      </c>
      <c r="T36" s="93">
        <f t="shared" si="15"/>
        <v>800</v>
      </c>
      <c r="U36" s="93">
        <f t="shared" si="16"/>
        <v>18000</v>
      </c>
      <c r="V36" s="93">
        <f t="shared" si="17"/>
        <v>0</v>
      </c>
      <c r="W36" s="93">
        <f t="shared" si="18"/>
        <v>0</v>
      </c>
      <c r="X36" s="39" t="s">
        <v>73</v>
      </c>
    </row>
    <row r="37" spans="1:24" s="35" customFormat="1" ht="33.75">
      <c r="A37" s="40" t="s">
        <v>134</v>
      </c>
      <c r="B37" s="306" t="s">
        <v>618</v>
      </c>
      <c r="C37" s="66">
        <v>39700</v>
      </c>
      <c r="D37" s="92">
        <f t="shared" si="11"/>
        <v>0</v>
      </c>
      <c r="E37" s="93">
        <v>0</v>
      </c>
      <c r="F37" s="93">
        <v>0</v>
      </c>
      <c r="G37" s="93">
        <v>0</v>
      </c>
      <c r="H37" s="93">
        <v>0</v>
      </c>
      <c r="I37" s="92">
        <f t="shared" si="12"/>
        <v>10000</v>
      </c>
      <c r="J37" s="93">
        <v>1000</v>
      </c>
      <c r="K37" s="93">
        <v>9000</v>
      </c>
      <c r="L37" s="93">
        <v>0</v>
      </c>
      <c r="M37" s="93">
        <v>0</v>
      </c>
      <c r="N37" s="92">
        <f t="shared" si="13"/>
        <v>20000</v>
      </c>
      <c r="O37" s="93">
        <v>2000</v>
      </c>
      <c r="P37" s="93">
        <v>18000</v>
      </c>
      <c r="Q37" s="93">
        <v>0</v>
      </c>
      <c r="R37" s="93">
        <v>0</v>
      </c>
      <c r="S37" s="93">
        <f t="shared" si="14"/>
        <v>30000</v>
      </c>
      <c r="T37" s="93">
        <f t="shared" si="15"/>
        <v>3000</v>
      </c>
      <c r="U37" s="93">
        <f t="shared" si="16"/>
        <v>27000</v>
      </c>
      <c r="V37" s="93">
        <f t="shared" si="17"/>
        <v>0</v>
      </c>
      <c r="W37" s="93">
        <f t="shared" si="18"/>
        <v>0</v>
      </c>
      <c r="X37" s="39" t="s">
        <v>73</v>
      </c>
    </row>
    <row r="38" spans="1:24" s="35" customFormat="1" ht="33.75">
      <c r="A38" s="40" t="s">
        <v>135</v>
      </c>
      <c r="B38" s="306" t="s">
        <v>454</v>
      </c>
      <c r="C38" s="66">
        <v>8300</v>
      </c>
      <c r="D38" s="92">
        <f t="shared" si="11"/>
        <v>0</v>
      </c>
      <c r="E38" s="307">
        <v>0</v>
      </c>
      <c r="F38" s="307">
        <v>0</v>
      </c>
      <c r="G38" s="307">
        <v>0</v>
      </c>
      <c r="H38" s="307">
        <v>0</v>
      </c>
      <c r="I38" s="92">
        <f t="shared" si="12"/>
        <v>3000</v>
      </c>
      <c r="J38" s="307">
        <v>300</v>
      </c>
      <c r="K38" s="307">
        <v>2700</v>
      </c>
      <c r="L38" s="307">
        <v>0</v>
      </c>
      <c r="M38" s="307">
        <v>0</v>
      </c>
      <c r="N38" s="92">
        <f t="shared" si="13"/>
        <v>4000</v>
      </c>
      <c r="O38" s="307">
        <v>400</v>
      </c>
      <c r="P38" s="307">
        <v>3600</v>
      </c>
      <c r="Q38" s="307">
        <v>0</v>
      </c>
      <c r="R38" s="307">
        <v>0</v>
      </c>
      <c r="S38" s="93">
        <f t="shared" si="14"/>
        <v>7000</v>
      </c>
      <c r="T38" s="93">
        <f t="shared" si="15"/>
        <v>700</v>
      </c>
      <c r="U38" s="93">
        <f t="shared" si="16"/>
        <v>6300</v>
      </c>
      <c r="V38" s="93">
        <f t="shared" si="17"/>
        <v>0</v>
      </c>
      <c r="W38" s="93">
        <f t="shared" si="18"/>
        <v>0</v>
      </c>
      <c r="X38" s="39" t="s">
        <v>73</v>
      </c>
    </row>
    <row r="39" spans="1:24" s="35" customFormat="1" ht="15.75" customHeight="1">
      <c r="A39" s="40"/>
      <c r="B39" s="69" t="s">
        <v>289</v>
      </c>
      <c r="C39" s="66">
        <f>SUM(C29:C38)</f>
        <v>527685</v>
      </c>
      <c r="D39" s="66">
        <f aca="true" t="shared" si="19" ref="D39:R39">SUM(D29:D38)</f>
        <v>3895</v>
      </c>
      <c r="E39" s="66">
        <f t="shared" si="19"/>
        <v>375</v>
      </c>
      <c r="F39" s="66">
        <f t="shared" si="19"/>
        <v>3520</v>
      </c>
      <c r="G39" s="66">
        <f t="shared" si="19"/>
        <v>0</v>
      </c>
      <c r="H39" s="66">
        <f t="shared" si="19"/>
        <v>0</v>
      </c>
      <c r="I39" s="66">
        <f t="shared" si="19"/>
        <v>84050</v>
      </c>
      <c r="J39" s="66">
        <f t="shared" si="19"/>
        <v>7850</v>
      </c>
      <c r="K39" s="66">
        <f t="shared" si="19"/>
        <v>76200</v>
      </c>
      <c r="L39" s="66">
        <f t="shared" si="19"/>
        <v>0</v>
      </c>
      <c r="M39" s="66">
        <f t="shared" si="19"/>
        <v>0</v>
      </c>
      <c r="N39" s="66">
        <f t="shared" si="19"/>
        <v>127700</v>
      </c>
      <c r="O39" s="66">
        <f t="shared" si="19"/>
        <v>11100</v>
      </c>
      <c r="P39" s="66">
        <f t="shared" si="19"/>
        <v>116600</v>
      </c>
      <c r="Q39" s="66">
        <f t="shared" si="19"/>
        <v>0</v>
      </c>
      <c r="R39" s="66">
        <f t="shared" si="19"/>
        <v>0</v>
      </c>
      <c r="S39" s="93">
        <f>+D39+I39+N39</f>
        <v>215645</v>
      </c>
      <c r="T39" s="93">
        <f t="shared" si="15"/>
        <v>19325</v>
      </c>
      <c r="U39" s="93">
        <f t="shared" si="16"/>
        <v>196320</v>
      </c>
      <c r="V39" s="93">
        <f t="shared" si="17"/>
        <v>0</v>
      </c>
      <c r="W39" s="93">
        <f t="shared" si="18"/>
        <v>0</v>
      </c>
      <c r="X39" s="42"/>
    </row>
    <row r="40" spans="1:24" s="35" customFormat="1" ht="14.25" customHeight="1">
      <c r="A40" s="40"/>
      <c r="B40" s="44" t="s">
        <v>468</v>
      </c>
      <c r="C40" s="80">
        <f>+C39+C27</f>
        <v>589813</v>
      </c>
      <c r="D40" s="80">
        <f aca="true" t="shared" si="20" ref="D40:R40">+D39+D27</f>
        <v>17596.39</v>
      </c>
      <c r="E40" s="80">
        <f t="shared" si="20"/>
        <v>1728.27</v>
      </c>
      <c r="F40" s="80">
        <f t="shared" si="20"/>
        <v>15868.119999999999</v>
      </c>
      <c r="G40" s="80">
        <f t="shared" si="20"/>
        <v>0</v>
      </c>
      <c r="H40" s="80">
        <f t="shared" si="20"/>
        <v>0</v>
      </c>
      <c r="I40" s="80">
        <f t="shared" si="20"/>
        <v>86734.65</v>
      </c>
      <c r="J40" s="80">
        <f t="shared" si="20"/>
        <v>8301.25</v>
      </c>
      <c r="K40" s="80">
        <f t="shared" si="20"/>
        <v>78433.4</v>
      </c>
      <c r="L40" s="80">
        <f t="shared" si="20"/>
        <v>0</v>
      </c>
      <c r="M40" s="80">
        <f t="shared" si="20"/>
        <v>0</v>
      </c>
      <c r="N40" s="80">
        <f t="shared" si="20"/>
        <v>136411.3</v>
      </c>
      <c r="O40" s="80">
        <f t="shared" si="20"/>
        <v>11100</v>
      </c>
      <c r="P40" s="80">
        <f t="shared" si="20"/>
        <v>125311.3</v>
      </c>
      <c r="Q40" s="80">
        <f t="shared" si="20"/>
        <v>0</v>
      </c>
      <c r="R40" s="80">
        <f t="shared" si="20"/>
        <v>0</v>
      </c>
      <c r="S40" s="89">
        <f>+D40+I40+N40</f>
        <v>240742.33999999997</v>
      </c>
      <c r="T40" s="89">
        <f t="shared" si="15"/>
        <v>21129.52</v>
      </c>
      <c r="U40" s="89">
        <f t="shared" si="16"/>
        <v>219612.82</v>
      </c>
      <c r="V40" s="89">
        <f t="shared" si="17"/>
        <v>0</v>
      </c>
      <c r="W40" s="89">
        <f t="shared" si="18"/>
        <v>0</v>
      </c>
      <c r="X40" s="53"/>
    </row>
    <row r="41" spans="1:24" s="202" customFormat="1" ht="12" customHeight="1">
      <c r="A41" s="444" t="s">
        <v>455</v>
      </c>
      <c r="B41" s="445"/>
      <c r="C41" s="19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/>
      <c r="Q41" s="199"/>
      <c r="R41" s="198"/>
      <c r="S41" s="198"/>
      <c r="T41" s="198"/>
      <c r="U41" s="198"/>
      <c r="V41" s="198"/>
      <c r="W41" s="198"/>
      <c r="X41" s="201"/>
    </row>
    <row r="42" spans="1:24" s="35" customFormat="1" ht="15" customHeight="1">
      <c r="A42" s="40"/>
      <c r="B42" s="37" t="s">
        <v>19</v>
      </c>
      <c r="C42" s="65"/>
      <c r="D42" s="93"/>
      <c r="E42" s="93"/>
      <c r="F42" s="94"/>
      <c r="G42" s="94"/>
      <c r="H42" s="93"/>
      <c r="I42" s="94"/>
      <c r="J42" s="94"/>
      <c r="K42" s="94"/>
      <c r="L42" s="94"/>
      <c r="M42" s="93"/>
      <c r="N42" s="94"/>
      <c r="O42" s="94"/>
      <c r="P42" s="94"/>
      <c r="Q42" s="94"/>
      <c r="R42" s="93"/>
      <c r="S42" s="93"/>
      <c r="T42" s="93"/>
      <c r="U42" s="93"/>
      <c r="V42" s="93"/>
      <c r="W42" s="93"/>
      <c r="X42" s="47"/>
    </row>
    <row r="43" spans="1:24" s="35" customFormat="1" ht="22.5">
      <c r="A43" s="40" t="s">
        <v>56</v>
      </c>
      <c r="B43" s="48" t="s">
        <v>401</v>
      </c>
      <c r="C43" s="65">
        <v>29700</v>
      </c>
      <c r="D43" s="93">
        <f>+E43+F43+G43+H43</f>
        <v>2379.2079999999996</v>
      </c>
      <c r="E43" s="93">
        <v>1138.54</v>
      </c>
      <c r="F43" s="93">
        <v>1240.668</v>
      </c>
      <c r="G43" s="93">
        <v>0</v>
      </c>
      <c r="H43" s="93">
        <v>0</v>
      </c>
      <c r="I43" s="93">
        <f>+J43+K43+L43+M43</f>
        <v>1183.474</v>
      </c>
      <c r="J43" s="93">
        <v>199.054</v>
      </c>
      <c r="K43" s="93">
        <v>984.42</v>
      </c>
      <c r="L43" s="93">
        <v>0</v>
      </c>
      <c r="M43" s="93">
        <v>0</v>
      </c>
      <c r="N43" s="93">
        <f>+O43+P43+Q43+R43</f>
        <v>1524.81</v>
      </c>
      <c r="O43" s="93">
        <v>815.45</v>
      </c>
      <c r="P43" s="93">
        <v>709.36</v>
      </c>
      <c r="Q43" s="93">
        <v>0</v>
      </c>
      <c r="R43" s="93">
        <v>0</v>
      </c>
      <c r="S43" s="94">
        <f aca="true" t="shared" si="21" ref="S43:W45">+D43+I43+N43</f>
        <v>5087.492</v>
      </c>
      <c r="T43" s="94">
        <f t="shared" si="21"/>
        <v>2153.044</v>
      </c>
      <c r="U43" s="94">
        <f t="shared" si="21"/>
        <v>2934.448</v>
      </c>
      <c r="V43" s="94">
        <f t="shared" si="21"/>
        <v>0</v>
      </c>
      <c r="W43" s="94">
        <f t="shared" si="21"/>
        <v>0</v>
      </c>
      <c r="X43" s="42" t="s">
        <v>5</v>
      </c>
    </row>
    <row r="44" spans="1:24" s="35" customFormat="1" ht="15.75" customHeight="1">
      <c r="A44" s="40"/>
      <c r="B44" s="70" t="s">
        <v>289</v>
      </c>
      <c r="C44" s="66">
        <f>SUM(C43)</f>
        <v>29700</v>
      </c>
      <c r="D44" s="66">
        <f aca="true" t="shared" si="22" ref="D44:R44">SUM(D43)</f>
        <v>2379.2079999999996</v>
      </c>
      <c r="E44" s="66">
        <f t="shared" si="22"/>
        <v>1138.54</v>
      </c>
      <c r="F44" s="66">
        <f t="shared" si="22"/>
        <v>1240.668</v>
      </c>
      <c r="G44" s="66">
        <f t="shared" si="22"/>
        <v>0</v>
      </c>
      <c r="H44" s="66">
        <f t="shared" si="22"/>
        <v>0</v>
      </c>
      <c r="I44" s="66">
        <f t="shared" si="22"/>
        <v>1183.474</v>
      </c>
      <c r="J44" s="66">
        <f t="shared" si="22"/>
        <v>199.054</v>
      </c>
      <c r="K44" s="66">
        <f t="shared" si="22"/>
        <v>984.42</v>
      </c>
      <c r="L44" s="66">
        <f t="shared" si="22"/>
        <v>0</v>
      </c>
      <c r="M44" s="66">
        <f t="shared" si="22"/>
        <v>0</v>
      </c>
      <c r="N44" s="66">
        <f t="shared" si="22"/>
        <v>1524.81</v>
      </c>
      <c r="O44" s="66">
        <f t="shared" si="22"/>
        <v>815.45</v>
      </c>
      <c r="P44" s="66">
        <f t="shared" si="22"/>
        <v>709.36</v>
      </c>
      <c r="Q44" s="66">
        <f t="shared" si="22"/>
        <v>0</v>
      </c>
      <c r="R44" s="66">
        <f t="shared" si="22"/>
        <v>0</v>
      </c>
      <c r="S44" s="94">
        <f t="shared" si="21"/>
        <v>5087.492</v>
      </c>
      <c r="T44" s="94">
        <f aca="true" t="shared" si="23" ref="T44:W45">+E44+J44+O44</f>
        <v>2153.044</v>
      </c>
      <c r="U44" s="94">
        <f t="shared" si="23"/>
        <v>2934.448</v>
      </c>
      <c r="V44" s="94">
        <f t="shared" si="23"/>
        <v>0</v>
      </c>
      <c r="W44" s="94">
        <f t="shared" si="23"/>
        <v>0</v>
      </c>
      <c r="X44" s="52"/>
    </row>
    <row r="45" spans="1:24" s="35" customFormat="1" ht="14.25" customHeight="1">
      <c r="A45" s="40"/>
      <c r="B45" s="44" t="s">
        <v>468</v>
      </c>
      <c r="C45" s="80">
        <f>+C44</f>
        <v>29700</v>
      </c>
      <c r="D45" s="80">
        <f aca="true" t="shared" si="24" ref="D45:R45">+D44</f>
        <v>2379.2079999999996</v>
      </c>
      <c r="E45" s="80">
        <f t="shared" si="24"/>
        <v>1138.54</v>
      </c>
      <c r="F45" s="80">
        <f t="shared" si="24"/>
        <v>1240.668</v>
      </c>
      <c r="G45" s="80">
        <f t="shared" si="24"/>
        <v>0</v>
      </c>
      <c r="H45" s="80">
        <f t="shared" si="24"/>
        <v>0</v>
      </c>
      <c r="I45" s="80">
        <f t="shared" si="24"/>
        <v>1183.474</v>
      </c>
      <c r="J45" s="80">
        <f t="shared" si="24"/>
        <v>199.054</v>
      </c>
      <c r="K45" s="80">
        <f t="shared" si="24"/>
        <v>984.42</v>
      </c>
      <c r="L45" s="80">
        <f t="shared" si="24"/>
        <v>0</v>
      </c>
      <c r="M45" s="80">
        <f t="shared" si="24"/>
        <v>0</v>
      </c>
      <c r="N45" s="80">
        <f t="shared" si="24"/>
        <v>1524.81</v>
      </c>
      <c r="O45" s="80">
        <f t="shared" si="24"/>
        <v>815.45</v>
      </c>
      <c r="P45" s="80">
        <f t="shared" si="24"/>
        <v>709.36</v>
      </c>
      <c r="Q45" s="80">
        <f t="shared" si="24"/>
        <v>0</v>
      </c>
      <c r="R45" s="80">
        <f t="shared" si="24"/>
        <v>0</v>
      </c>
      <c r="S45" s="90">
        <f t="shared" si="21"/>
        <v>5087.492</v>
      </c>
      <c r="T45" s="90">
        <f t="shared" si="23"/>
        <v>2153.044</v>
      </c>
      <c r="U45" s="90">
        <f t="shared" si="23"/>
        <v>2934.448</v>
      </c>
      <c r="V45" s="90">
        <f t="shared" si="23"/>
        <v>0</v>
      </c>
      <c r="W45" s="90">
        <f t="shared" si="23"/>
        <v>0</v>
      </c>
      <c r="X45" s="53"/>
    </row>
    <row r="46" spans="1:24" s="202" customFormat="1" ht="23.25" customHeight="1">
      <c r="A46" s="444" t="s">
        <v>489</v>
      </c>
      <c r="B46" s="445"/>
      <c r="C46" s="197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9"/>
      <c r="Q46" s="199"/>
      <c r="R46" s="198"/>
      <c r="S46" s="198"/>
      <c r="T46" s="198"/>
      <c r="U46" s="198"/>
      <c r="V46" s="198"/>
      <c r="W46" s="198"/>
      <c r="X46" s="203"/>
    </row>
    <row r="47" spans="1:24" s="35" customFormat="1" ht="15" customHeight="1">
      <c r="A47" s="40"/>
      <c r="B47" s="37" t="s">
        <v>19</v>
      </c>
      <c r="C47" s="65"/>
      <c r="D47" s="93"/>
      <c r="E47" s="93"/>
      <c r="F47" s="93"/>
      <c r="G47" s="93"/>
      <c r="H47" s="93"/>
      <c r="I47" s="93"/>
      <c r="J47" s="93"/>
      <c r="K47" s="94"/>
      <c r="L47" s="94"/>
      <c r="M47" s="93"/>
      <c r="N47" s="93"/>
      <c r="O47" s="93"/>
      <c r="P47" s="94"/>
      <c r="Q47" s="94"/>
      <c r="R47" s="93"/>
      <c r="S47" s="93"/>
      <c r="T47" s="93"/>
      <c r="U47" s="93"/>
      <c r="V47" s="93"/>
      <c r="W47" s="93"/>
      <c r="X47" s="42"/>
    </row>
    <row r="48" spans="1:24" s="35" customFormat="1" ht="22.5">
      <c r="A48" s="40" t="s">
        <v>179</v>
      </c>
      <c r="B48" s="281" t="s">
        <v>402</v>
      </c>
      <c r="C48" s="65">
        <v>10700</v>
      </c>
      <c r="D48" s="93">
        <f>+E48+F48+G48+H48</f>
        <v>2916.159</v>
      </c>
      <c r="E48" s="93">
        <v>324</v>
      </c>
      <c r="F48" s="94">
        <v>2592.159</v>
      </c>
      <c r="G48" s="93">
        <v>0</v>
      </c>
      <c r="H48" s="93">
        <v>0</v>
      </c>
      <c r="I48" s="93">
        <f>+J48+K48+L48+M48</f>
        <v>0</v>
      </c>
      <c r="J48" s="93">
        <v>0</v>
      </c>
      <c r="K48" s="94">
        <v>0</v>
      </c>
      <c r="L48" s="93">
        <v>0</v>
      </c>
      <c r="M48" s="93">
        <v>0</v>
      </c>
      <c r="N48" s="93">
        <f>+O48+P48+Q48+R48</f>
        <v>0</v>
      </c>
      <c r="O48" s="93">
        <v>0</v>
      </c>
      <c r="P48" s="94">
        <v>0</v>
      </c>
      <c r="Q48" s="93">
        <v>0</v>
      </c>
      <c r="R48" s="93">
        <v>0</v>
      </c>
      <c r="S48" s="93">
        <f aca="true" t="shared" si="25" ref="S48:W50">+D48+I48+N48</f>
        <v>2916.159</v>
      </c>
      <c r="T48" s="93">
        <f t="shared" si="25"/>
        <v>324</v>
      </c>
      <c r="U48" s="93">
        <f t="shared" si="25"/>
        <v>2592.159</v>
      </c>
      <c r="V48" s="93">
        <f t="shared" si="25"/>
        <v>0</v>
      </c>
      <c r="W48" s="93">
        <f t="shared" si="25"/>
        <v>0</v>
      </c>
      <c r="X48" s="50" t="s">
        <v>118</v>
      </c>
    </row>
    <row r="49" spans="1:24" s="35" customFormat="1" ht="39.75" customHeight="1">
      <c r="A49" s="40" t="s">
        <v>30</v>
      </c>
      <c r="B49" s="281" t="s">
        <v>572</v>
      </c>
      <c r="C49" s="65">
        <v>7638</v>
      </c>
      <c r="D49" s="93">
        <f>+E49+F49+G49+H49</f>
        <v>2962.475</v>
      </c>
      <c r="E49" s="93">
        <v>0</v>
      </c>
      <c r="F49" s="93">
        <v>771.875</v>
      </c>
      <c r="G49" s="93">
        <v>2190.6</v>
      </c>
      <c r="H49" s="93">
        <v>0</v>
      </c>
      <c r="I49" s="93">
        <f>+J49+K49+L49+M49</f>
        <v>2494.7</v>
      </c>
      <c r="J49" s="93">
        <v>0</v>
      </c>
      <c r="K49" s="93">
        <v>650</v>
      </c>
      <c r="L49" s="93">
        <v>1844.7</v>
      </c>
      <c r="M49" s="93">
        <v>0</v>
      </c>
      <c r="N49" s="93">
        <f>+O49+P49+Q49+R49</f>
        <v>0</v>
      </c>
      <c r="O49" s="93">
        <v>0</v>
      </c>
      <c r="P49" s="93">
        <v>0</v>
      </c>
      <c r="Q49" s="93">
        <v>0</v>
      </c>
      <c r="R49" s="93">
        <v>0</v>
      </c>
      <c r="S49" s="93">
        <f t="shared" si="25"/>
        <v>5457.174999999999</v>
      </c>
      <c r="T49" s="93">
        <f t="shared" si="25"/>
        <v>0</v>
      </c>
      <c r="U49" s="93">
        <f t="shared" si="25"/>
        <v>1421.875</v>
      </c>
      <c r="V49" s="93">
        <f t="shared" si="25"/>
        <v>4035.3</v>
      </c>
      <c r="W49" s="93">
        <f t="shared" si="25"/>
        <v>0</v>
      </c>
      <c r="X49" s="50" t="s">
        <v>573</v>
      </c>
    </row>
    <row r="50" spans="1:24" s="35" customFormat="1" ht="16.5" customHeight="1">
      <c r="A50" s="38"/>
      <c r="B50" s="67" t="s">
        <v>289</v>
      </c>
      <c r="C50" s="65">
        <f aca="true" t="shared" si="26" ref="C50:R50">SUM(C48:C49)</f>
        <v>18338</v>
      </c>
      <c r="D50" s="65">
        <f t="shared" si="26"/>
        <v>5878.634</v>
      </c>
      <c r="E50" s="65">
        <f t="shared" si="26"/>
        <v>324</v>
      </c>
      <c r="F50" s="65">
        <f t="shared" si="26"/>
        <v>3364.034</v>
      </c>
      <c r="G50" s="65">
        <f t="shared" si="26"/>
        <v>2190.6</v>
      </c>
      <c r="H50" s="65">
        <f t="shared" si="26"/>
        <v>0</v>
      </c>
      <c r="I50" s="65">
        <f t="shared" si="26"/>
        <v>2494.7</v>
      </c>
      <c r="J50" s="65">
        <f t="shared" si="26"/>
        <v>0</v>
      </c>
      <c r="K50" s="65">
        <f t="shared" si="26"/>
        <v>650</v>
      </c>
      <c r="L50" s="65">
        <f t="shared" si="26"/>
        <v>1844.7</v>
      </c>
      <c r="M50" s="65">
        <f t="shared" si="26"/>
        <v>0</v>
      </c>
      <c r="N50" s="65">
        <f t="shared" si="26"/>
        <v>0</v>
      </c>
      <c r="O50" s="65">
        <f t="shared" si="26"/>
        <v>0</v>
      </c>
      <c r="P50" s="65">
        <f t="shared" si="26"/>
        <v>0</v>
      </c>
      <c r="Q50" s="65">
        <f t="shared" si="26"/>
        <v>0</v>
      </c>
      <c r="R50" s="65">
        <f t="shared" si="26"/>
        <v>0</v>
      </c>
      <c r="S50" s="93">
        <f>+D50+I50+N50</f>
        <v>8373.333999999999</v>
      </c>
      <c r="T50" s="93">
        <f t="shared" si="25"/>
        <v>324</v>
      </c>
      <c r="U50" s="93">
        <f t="shared" si="25"/>
        <v>4014.034</v>
      </c>
      <c r="V50" s="93">
        <f t="shared" si="25"/>
        <v>4035.3</v>
      </c>
      <c r="W50" s="93">
        <f t="shared" si="25"/>
        <v>0</v>
      </c>
      <c r="X50" s="50"/>
    </row>
    <row r="51" spans="1:24" s="35" customFormat="1" ht="16.5" customHeight="1">
      <c r="A51" s="40"/>
      <c r="B51" s="41" t="s">
        <v>398</v>
      </c>
      <c r="C51" s="80"/>
      <c r="D51" s="89"/>
      <c r="E51" s="89"/>
      <c r="F51" s="89"/>
      <c r="G51" s="89"/>
      <c r="H51" s="89"/>
      <c r="I51" s="89"/>
      <c r="J51" s="89"/>
      <c r="K51" s="90"/>
      <c r="L51" s="90"/>
      <c r="M51" s="89"/>
      <c r="N51" s="88"/>
      <c r="O51" s="91"/>
      <c r="P51" s="90"/>
      <c r="Q51" s="90"/>
      <c r="R51" s="89"/>
      <c r="S51" s="93"/>
      <c r="T51" s="93"/>
      <c r="U51" s="93"/>
      <c r="V51" s="93"/>
      <c r="W51" s="93"/>
      <c r="X51" s="36"/>
    </row>
    <row r="52" spans="1:24" s="35" customFormat="1" ht="22.5" customHeight="1" hidden="1">
      <c r="A52" s="40"/>
      <c r="B52" s="48"/>
      <c r="C52" s="65">
        <v>0</v>
      </c>
      <c r="D52" s="93"/>
      <c r="E52" s="93"/>
      <c r="F52" s="93"/>
      <c r="G52" s="93"/>
      <c r="H52" s="93"/>
      <c r="I52" s="93"/>
      <c r="J52" s="93"/>
      <c r="K52" s="94"/>
      <c r="L52" s="94"/>
      <c r="M52" s="93"/>
      <c r="N52" s="92"/>
      <c r="O52" s="95"/>
      <c r="P52" s="94"/>
      <c r="Q52" s="94"/>
      <c r="R52" s="93"/>
      <c r="S52" s="93">
        <f aca="true" t="shared" si="27" ref="S52:W58">+D52+I52+N52</f>
        <v>0</v>
      </c>
      <c r="T52" s="93">
        <f t="shared" si="27"/>
        <v>0</v>
      </c>
      <c r="U52" s="93">
        <f t="shared" si="27"/>
        <v>0</v>
      </c>
      <c r="V52" s="93">
        <f t="shared" si="27"/>
        <v>0</v>
      </c>
      <c r="W52" s="93">
        <f t="shared" si="27"/>
        <v>0</v>
      </c>
      <c r="X52" s="42"/>
    </row>
    <row r="53" spans="1:24" s="35" customFormat="1" ht="38.25" customHeight="1">
      <c r="A53" s="38" t="s">
        <v>31</v>
      </c>
      <c r="B53" s="278" t="s">
        <v>619</v>
      </c>
      <c r="C53" s="65">
        <v>6200</v>
      </c>
      <c r="D53" s="93">
        <f>+E53+F53+G53+H53</f>
        <v>1898.33</v>
      </c>
      <c r="E53" s="93">
        <v>0</v>
      </c>
      <c r="F53" s="94">
        <v>537.5</v>
      </c>
      <c r="G53" s="93">
        <v>1360.83</v>
      </c>
      <c r="H53" s="93">
        <v>0</v>
      </c>
      <c r="I53" s="93">
        <f>+J53+K53+L53+M53</f>
        <v>766.66</v>
      </c>
      <c r="J53" s="93">
        <v>0</v>
      </c>
      <c r="K53" s="94">
        <v>305.88</v>
      </c>
      <c r="L53" s="93">
        <v>460.78</v>
      </c>
      <c r="M53" s="93">
        <v>0</v>
      </c>
      <c r="N53" s="93">
        <f>+O53+P53+Q53+R53</f>
        <v>0</v>
      </c>
      <c r="O53" s="93">
        <v>0</v>
      </c>
      <c r="P53" s="94">
        <v>0</v>
      </c>
      <c r="Q53" s="93">
        <v>0</v>
      </c>
      <c r="R53" s="93">
        <v>0</v>
      </c>
      <c r="S53" s="93">
        <f t="shared" si="27"/>
        <v>2664.99</v>
      </c>
      <c r="T53" s="93">
        <f t="shared" si="27"/>
        <v>0</v>
      </c>
      <c r="U53" s="93">
        <f t="shared" si="27"/>
        <v>843.38</v>
      </c>
      <c r="V53" s="93">
        <f t="shared" si="27"/>
        <v>1821.61</v>
      </c>
      <c r="W53" s="93">
        <f t="shared" si="27"/>
        <v>0</v>
      </c>
      <c r="X53" s="42" t="s">
        <v>574</v>
      </c>
    </row>
    <row r="54" spans="1:24" s="35" customFormat="1" ht="24.75">
      <c r="A54" s="38" t="s">
        <v>32</v>
      </c>
      <c r="B54" s="276" t="s">
        <v>403</v>
      </c>
      <c r="C54" s="65">
        <v>9346</v>
      </c>
      <c r="D54" s="93">
        <f>+E54+F54+G54+H54</f>
        <v>1235.41</v>
      </c>
      <c r="E54" s="93">
        <v>0</v>
      </c>
      <c r="F54" s="94">
        <v>677.08</v>
      </c>
      <c r="G54" s="93">
        <v>558.33</v>
      </c>
      <c r="H54" s="93">
        <v>0</v>
      </c>
      <c r="I54" s="93">
        <f>+J54+K54+L54+M54</f>
        <v>831.3699999999999</v>
      </c>
      <c r="J54" s="93">
        <v>0</v>
      </c>
      <c r="K54" s="94">
        <v>247.06</v>
      </c>
      <c r="L54" s="93">
        <v>584.31</v>
      </c>
      <c r="M54" s="93">
        <v>0</v>
      </c>
      <c r="N54" s="93">
        <f>+O54+P54+Q54+R54</f>
        <v>0</v>
      </c>
      <c r="O54" s="93">
        <v>0</v>
      </c>
      <c r="P54" s="94">
        <v>0</v>
      </c>
      <c r="Q54" s="93">
        <v>0</v>
      </c>
      <c r="R54" s="93">
        <v>0</v>
      </c>
      <c r="S54" s="93">
        <f t="shared" si="27"/>
        <v>2066.7799999999997</v>
      </c>
      <c r="T54" s="93">
        <f t="shared" si="27"/>
        <v>0</v>
      </c>
      <c r="U54" s="93">
        <f t="shared" si="27"/>
        <v>924.1400000000001</v>
      </c>
      <c r="V54" s="93">
        <f t="shared" si="27"/>
        <v>1142.6399999999999</v>
      </c>
      <c r="W54" s="93">
        <f t="shared" si="27"/>
        <v>0</v>
      </c>
      <c r="X54" s="42" t="s">
        <v>574</v>
      </c>
    </row>
    <row r="55" spans="1:24" s="35" customFormat="1" ht="22.5">
      <c r="A55" s="38" t="s">
        <v>33</v>
      </c>
      <c r="B55" s="276" t="s">
        <v>110</v>
      </c>
      <c r="C55" s="65">
        <v>20000</v>
      </c>
      <c r="D55" s="93">
        <f>+E55+F55+G55+H55</f>
        <v>0</v>
      </c>
      <c r="E55" s="93">
        <v>0</v>
      </c>
      <c r="F55" s="94">
        <v>0</v>
      </c>
      <c r="G55" s="93">
        <v>0</v>
      </c>
      <c r="H55" s="93">
        <v>0</v>
      </c>
      <c r="I55" s="93">
        <f>+J55+K55+L55+M55</f>
        <v>11000</v>
      </c>
      <c r="J55" s="93">
        <v>1000</v>
      </c>
      <c r="K55" s="94">
        <v>10000</v>
      </c>
      <c r="L55" s="93">
        <v>0</v>
      </c>
      <c r="M55" s="93">
        <v>0</v>
      </c>
      <c r="N55" s="93">
        <f>+O55+P55+Q55+R55</f>
        <v>9000</v>
      </c>
      <c r="O55" s="93">
        <v>1000</v>
      </c>
      <c r="P55" s="94">
        <v>8000</v>
      </c>
      <c r="Q55" s="93">
        <v>0</v>
      </c>
      <c r="R55" s="93">
        <v>0</v>
      </c>
      <c r="S55" s="93">
        <f t="shared" si="27"/>
        <v>20000</v>
      </c>
      <c r="T55" s="93">
        <f t="shared" si="27"/>
        <v>2000</v>
      </c>
      <c r="U55" s="93">
        <f t="shared" si="27"/>
        <v>18000</v>
      </c>
      <c r="V55" s="93">
        <f t="shared" si="27"/>
        <v>0</v>
      </c>
      <c r="W55" s="93">
        <f t="shared" si="27"/>
        <v>0</v>
      </c>
      <c r="X55" s="39" t="s">
        <v>73</v>
      </c>
    </row>
    <row r="56" spans="1:24" s="35" customFormat="1" ht="33.75">
      <c r="A56" s="38" t="s">
        <v>138</v>
      </c>
      <c r="B56" s="276" t="s">
        <v>620</v>
      </c>
      <c r="C56" s="65">
        <v>9700</v>
      </c>
      <c r="D56" s="93">
        <f>+E56+F56+G56+H56</f>
        <v>0</v>
      </c>
      <c r="E56" s="93">
        <v>0</v>
      </c>
      <c r="F56" s="94">
        <v>0</v>
      </c>
      <c r="G56" s="93">
        <v>0</v>
      </c>
      <c r="H56" s="93">
        <v>0</v>
      </c>
      <c r="I56" s="93">
        <f>+J56+K56+L56+M56</f>
        <v>0</v>
      </c>
      <c r="J56" s="93">
        <v>0</v>
      </c>
      <c r="K56" s="94">
        <v>0</v>
      </c>
      <c r="L56" s="93">
        <v>0</v>
      </c>
      <c r="M56" s="93">
        <v>0</v>
      </c>
      <c r="N56" s="93">
        <f>+O56+P56+Q56+R56</f>
        <v>9700</v>
      </c>
      <c r="O56" s="93">
        <v>1700</v>
      </c>
      <c r="P56" s="94">
        <v>8000</v>
      </c>
      <c r="Q56" s="93">
        <v>0</v>
      </c>
      <c r="R56" s="93">
        <v>0</v>
      </c>
      <c r="S56" s="93">
        <f t="shared" si="27"/>
        <v>9700</v>
      </c>
      <c r="T56" s="93">
        <f t="shared" si="27"/>
        <v>1700</v>
      </c>
      <c r="U56" s="93">
        <f t="shared" si="27"/>
        <v>8000</v>
      </c>
      <c r="V56" s="93">
        <f t="shared" si="27"/>
        <v>0</v>
      </c>
      <c r="W56" s="93">
        <f t="shared" si="27"/>
        <v>0</v>
      </c>
      <c r="X56" s="39" t="s">
        <v>73</v>
      </c>
    </row>
    <row r="57" spans="1:24" s="35" customFormat="1" ht="14.25" customHeight="1">
      <c r="A57" s="40"/>
      <c r="B57" s="67" t="s">
        <v>289</v>
      </c>
      <c r="C57" s="65">
        <f>SUM(C52:C56)</f>
        <v>45246</v>
      </c>
      <c r="D57" s="65">
        <f aca="true" t="shared" si="28" ref="D57:R57">SUM(D52:D56)</f>
        <v>3133.74</v>
      </c>
      <c r="E57" s="65">
        <f t="shared" si="28"/>
        <v>0</v>
      </c>
      <c r="F57" s="65">
        <f t="shared" si="28"/>
        <v>1214.58</v>
      </c>
      <c r="G57" s="65">
        <f t="shared" si="28"/>
        <v>1919.1599999999999</v>
      </c>
      <c r="H57" s="65">
        <f t="shared" si="28"/>
        <v>0</v>
      </c>
      <c r="I57" s="65">
        <f t="shared" si="28"/>
        <v>12598.029999999999</v>
      </c>
      <c r="J57" s="65">
        <f t="shared" si="28"/>
        <v>1000</v>
      </c>
      <c r="K57" s="65">
        <f t="shared" si="28"/>
        <v>10552.94</v>
      </c>
      <c r="L57" s="65">
        <f t="shared" si="28"/>
        <v>1045.09</v>
      </c>
      <c r="M57" s="65">
        <f t="shared" si="28"/>
        <v>0</v>
      </c>
      <c r="N57" s="65">
        <f t="shared" si="28"/>
        <v>18700</v>
      </c>
      <c r="O57" s="65">
        <f t="shared" si="28"/>
        <v>2700</v>
      </c>
      <c r="P57" s="65">
        <f t="shared" si="28"/>
        <v>16000</v>
      </c>
      <c r="Q57" s="65">
        <f t="shared" si="28"/>
        <v>0</v>
      </c>
      <c r="R57" s="65">
        <f t="shared" si="28"/>
        <v>0</v>
      </c>
      <c r="S57" s="93">
        <f>+D57+I57+N57</f>
        <v>34431.77</v>
      </c>
      <c r="T57" s="93">
        <f t="shared" si="27"/>
        <v>3700</v>
      </c>
      <c r="U57" s="93">
        <f t="shared" si="27"/>
        <v>27767.52</v>
      </c>
      <c r="V57" s="93">
        <f t="shared" si="27"/>
        <v>2964.25</v>
      </c>
      <c r="W57" s="93">
        <f t="shared" si="27"/>
        <v>0</v>
      </c>
      <c r="X57" s="42"/>
    </row>
    <row r="58" spans="1:24" s="35" customFormat="1" ht="10.5">
      <c r="A58" s="40"/>
      <c r="B58" s="44" t="s">
        <v>468</v>
      </c>
      <c r="C58" s="80">
        <f aca="true" t="shared" si="29" ref="C58:R58">+C57+C50</f>
        <v>63584</v>
      </c>
      <c r="D58" s="80">
        <f t="shared" si="29"/>
        <v>9012.374</v>
      </c>
      <c r="E58" s="80">
        <f t="shared" si="29"/>
        <v>324</v>
      </c>
      <c r="F58" s="80">
        <f t="shared" si="29"/>
        <v>4578.614</v>
      </c>
      <c r="G58" s="80">
        <f t="shared" si="29"/>
        <v>4109.76</v>
      </c>
      <c r="H58" s="80">
        <f t="shared" si="29"/>
        <v>0</v>
      </c>
      <c r="I58" s="80">
        <f t="shared" si="29"/>
        <v>15092.73</v>
      </c>
      <c r="J58" s="80">
        <f t="shared" si="29"/>
        <v>1000</v>
      </c>
      <c r="K58" s="80">
        <f t="shared" si="29"/>
        <v>11202.94</v>
      </c>
      <c r="L58" s="80">
        <f t="shared" si="29"/>
        <v>2889.79</v>
      </c>
      <c r="M58" s="80">
        <f t="shared" si="29"/>
        <v>0</v>
      </c>
      <c r="N58" s="80">
        <f t="shared" si="29"/>
        <v>18700</v>
      </c>
      <c r="O58" s="80">
        <f t="shared" si="29"/>
        <v>2700</v>
      </c>
      <c r="P58" s="80">
        <f t="shared" si="29"/>
        <v>16000</v>
      </c>
      <c r="Q58" s="80">
        <f t="shared" si="29"/>
        <v>0</v>
      </c>
      <c r="R58" s="80">
        <f t="shared" si="29"/>
        <v>0</v>
      </c>
      <c r="S58" s="89">
        <f>+D58+I58+N58</f>
        <v>42805.104</v>
      </c>
      <c r="T58" s="89">
        <f t="shared" si="27"/>
        <v>4024</v>
      </c>
      <c r="U58" s="89">
        <f t="shared" si="27"/>
        <v>31781.554</v>
      </c>
      <c r="V58" s="89">
        <f t="shared" si="27"/>
        <v>6999.55</v>
      </c>
      <c r="W58" s="89">
        <f t="shared" si="27"/>
        <v>0</v>
      </c>
      <c r="X58" s="53"/>
    </row>
    <row r="59" spans="1:24" s="202" customFormat="1" ht="14.25" customHeight="1">
      <c r="A59" s="444" t="s">
        <v>57</v>
      </c>
      <c r="B59" s="445"/>
      <c r="C59" s="19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201"/>
    </row>
    <row r="60" spans="1:24" s="35" customFormat="1" ht="13.5" customHeight="1">
      <c r="A60" s="40"/>
      <c r="B60" s="37" t="s">
        <v>19</v>
      </c>
      <c r="C60" s="65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4"/>
      <c r="Q60" s="94"/>
      <c r="R60" s="93"/>
      <c r="S60" s="93"/>
      <c r="T60" s="93"/>
      <c r="U60" s="93"/>
      <c r="V60" s="93"/>
      <c r="W60" s="93"/>
      <c r="X60" s="54"/>
    </row>
    <row r="61" spans="1:24" s="35" customFormat="1" ht="33.75">
      <c r="A61" s="38" t="s">
        <v>139</v>
      </c>
      <c r="B61" s="331" t="s">
        <v>575</v>
      </c>
      <c r="C61" s="65">
        <v>35670</v>
      </c>
      <c r="D61" s="92">
        <f>+E61+F61+G61+H61</f>
        <v>12423.91</v>
      </c>
      <c r="E61" s="95">
        <v>0</v>
      </c>
      <c r="F61" s="93">
        <v>8093.75</v>
      </c>
      <c r="G61" s="93">
        <v>4330.16</v>
      </c>
      <c r="H61" s="93">
        <v>0</v>
      </c>
      <c r="I61" s="92">
        <f>+J61+K61+L61+M61</f>
        <v>0</v>
      </c>
      <c r="J61" s="95">
        <v>0</v>
      </c>
      <c r="K61" s="93">
        <v>0</v>
      </c>
      <c r="L61" s="93">
        <v>0</v>
      </c>
      <c r="M61" s="93">
        <v>0</v>
      </c>
      <c r="N61" s="92">
        <f>+O61+P61+Q61+R61</f>
        <v>0</v>
      </c>
      <c r="O61" s="95">
        <v>0</v>
      </c>
      <c r="P61" s="93">
        <v>0</v>
      </c>
      <c r="Q61" s="93">
        <v>0</v>
      </c>
      <c r="R61" s="93">
        <v>0</v>
      </c>
      <c r="S61" s="93">
        <f aca="true" t="shared" si="30" ref="S61:W64">+D61+I61+N61</f>
        <v>12423.91</v>
      </c>
      <c r="T61" s="93">
        <f t="shared" si="30"/>
        <v>0</v>
      </c>
      <c r="U61" s="93">
        <f t="shared" si="30"/>
        <v>8093.75</v>
      </c>
      <c r="V61" s="93">
        <f t="shared" si="30"/>
        <v>4330.16</v>
      </c>
      <c r="W61" s="93">
        <f t="shared" si="30"/>
        <v>0</v>
      </c>
      <c r="X61" s="50" t="s">
        <v>58</v>
      </c>
    </row>
    <row r="62" spans="1:24" s="35" customFormat="1" ht="22.5">
      <c r="A62" s="38" t="s">
        <v>140</v>
      </c>
      <c r="B62" s="332" t="s">
        <v>444</v>
      </c>
      <c r="C62" s="65">
        <v>45000</v>
      </c>
      <c r="D62" s="92">
        <f>+E62+F62+G62+H62</f>
        <v>2005.26</v>
      </c>
      <c r="E62" s="93">
        <v>0</v>
      </c>
      <c r="F62" s="93">
        <v>1215</v>
      </c>
      <c r="G62" s="93">
        <v>320.1</v>
      </c>
      <c r="H62" s="93">
        <v>470.16</v>
      </c>
      <c r="I62" s="92">
        <f>+J62+K62+L62+M62</f>
        <v>2250</v>
      </c>
      <c r="J62" s="93">
        <v>0</v>
      </c>
      <c r="K62" s="93">
        <v>0</v>
      </c>
      <c r="L62" s="93">
        <v>2250</v>
      </c>
      <c r="M62" s="93">
        <v>0</v>
      </c>
      <c r="N62" s="92">
        <f>+O62+P62+Q62+R62</f>
        <v>2250</v>
      </c>
      <c r="O62" s="93">
        <v>0</v>
      </c>
      <c r="P62" s="93">
        <v>0</v>
      </c>
      <c r="Q62" s="93">
        <v>2250</v>
      </c>
      <c r="R62" s="93">
        <v>0</v>
      </c>
      <c r="S62" s="93">
        <f t="shared" si="30"/>
        <v>6505.26</v>
      </c>
      <c r="T62" s="93">
        <f t="shared" si="30"/>
        <v>0</v>
      </c>
      <c r="U62" s="93">
        <f t="shared" si="30"/>
        <v>1215</v>
      </c>
      <c r="V62" s="93">
        <f t="shared" si="30"/>
        <v>4820.1</v>
      </c>
      <c r="W62" s="93">
        <f t="shared" si="30"/>
        <v>470.16</v>
      </c>
      <c r="X62" s="50" t="s">
        <v>229</v>
      </c>
    </row>
    <row r="63" spans="1:24" s="35" customFormat="1" ht="36.75" customHeight="1">
      <c r="A63" s="38" t="s">
        <v>65</v>
      </c>
      <c r="B63" s="285" t="s">
        <v>162</v>
      </c>
      <c r="C63" s="93">
        <v>53851</v>
      </c>
      <c r="D63" s="92">
        <f>+E63+F63+G63+H63</f>
        <v>1000</v>
      </c>
      <c r="E63" s="95">
        <v>0</v>
      </c>
      <c r="F63" s="95">
        <v>1000</v>
      </c>
      <c r="G63" s="95">
        <v>0</v>
      </c>
      <c r="H63" s="95">
        <v>0</v>
      </c>
      <c r="I63" s="92">
        <f>+J63+K63+L63+M63</f>
        <v>1000</v>
      </c>
      <c r="J63" s="95">
        <v>0</v>
      </c>
      <c r="K63" s="95">
        <v>1000</v>
      </c>
      <c r="L63" s="93">
        <v>0</v>
      </c>
      <c r="M63" s="93">
        <v>0</v>
      </c>
      <c r="N63" s="92">
        <f>+O63+P63+Q63+R63</f>
        <v>1000</v>
      </c>
      <c r="O63" s="95">
        <v>0</v>
      </c>
      <c r="P63" s="95">
        <v>1000</v>
      </c>
      <c r="Q63" s="95">
        <v>0</v>
      </c>
      <c r="R63" s="95">
        <v>0</v>
      </c>
      <c r="S63" s="93">
        <f t="shared" si="30"/>
        <v>3000</v>
      </c>
      <c r="T63" s="93">
        <f t="shared" si="30"/>
        <v>0</v>
      </c>
      <c r="U63" s="93">
        <f t="shared" si="30"/>
        <v>3000</v>
      </c>
      <c r="V63" s="93">
        <f t="shared" si="30"/>
        <v>0</v>
      </c>
      <c r="W63" s="93">
        <f t="shared" si="30"/>
        <v>0</v>
      </c>
      <c r="X63" s="39" t="s">
        <v>164</v>
      </c>
    </row>
    <row r="64" spans="1:24" s="35" customFormat="1" ht="13.5" customHeight="1">
      <c r="A64" s="38"/>
      <c r="B64" s="67" t="s">
        <v>289</v>
      </c>
      <c r="C64" s="65">
        <f>SUM(C61:C63)</f>
        <v>134521</v>
      </c>
      <c r="D64" s="65">
        <f aca="true" t="shared" si="31" ref="D64:R64">SUM(D61:D63)</f>
        <v>15429.17</v>
      </c>
      <c r="E64" s="65">
        <f t="shared" si="31"/>
        <v>0</v>
      </c>
      <c r="F64" s="65">
        <f t="shared" si="31"/>
        <v>10308.75</v>
      </c>
      <c r="G64" s="65">
        <f t="shared" si="31"/>
        <v>4650.26</v>
      </c>
      <c r="H64" s="65">
        <f t="shared" si="31"/>
        <v>470.16</v>
      </c>
      <c r="I64" s="65">
        <f t="shared" si="31"/>
        <v>3250</v>
      </c>
      <c r="J64" s="65">
        <f t="shared" si="31"/>
        <v>0</v>
      </c>
      <c r="K64" s="65">
        <f t="shared" si="31"/>
        <v>1000</v>
      </c>
      <c r="L64" s="65">
        <f t="shared" si="31"/>
        <v>2250</v>
      </c>
      <c r="M64" s="65">
        <f t="shared" si="31"/>
        <v>0</v>
      </c>
      <c r="N64" s="65">
        <f t="shared" si="31"/>
        <v>3250</v>
      </c>
      <c r="O64" s="65">
        <f t="shared" si="31"/>
        <v>0</v>
      </c>
      <c r="P64" s="65">
        <f t="shared" si="31"/>
        <v>1000</v>
      </c>
      <c r="Q64" s="65">
        <f t="shared" si="31"/>
        <v>2250</v>
      </c>
      <c r="R64" s="65">
        <f t="shared" si="31"/>
        <v>0</v>
      </c>
      <c r="S64" s="93">
        <f t="shared" si="30"/>
        <v>21929.17</v>
      </c>
      <c r="T64" s="93">
        <f>+E64+J64+O64</f>
        <v>0</v>
      </c>
      <c r="U64" s="93">
        <f>+F64+K64+P64</f>
        <v>12308.75</v>
      </c>
      <c r="V64" s="93">
        <f>+G64+L64+Q64</f>
        <v>9150.26</v>
      </c>
      <c r="W64" s="93">
        <f>+H64+M64+R64</f>
        <v>470.16</v>
      </c>
      <c r="X64" s="55"/>
    </row>
    <row r="65" spans="1:24" s="35" customFormat="1" ht="14.25" customHeight="1">
      <c r="A65" s="40"/>
      <c r="B65" s="41" t="s">
        <v>398</v>
      </c>
      <c r="C65" s="65"/>
      <c r="D65" s="93"/>
      <c r="E65" s="93"/>
      <c r="F65" s="93"/>
      <c r="G65" s="93"/>
      <c r="H65" s="93"/>
      <c r="I65" s="93"/>
      <c r="J65" s="93"/>
      <c r="K65" s="94"/>
      <c r="L65" s="94"/>
      <c r="M65" s="93"/>
      <c r="N65" s="93"/>
      <c r="O65" s="93"/>
      <c r="P65" s="94"/>
      <c r="Q65" s="94"/>
      <c r="R65" s="93"/>
      <c r="S65" s="168"/>
      <c r="T65" s="168"/>
      <c r="U65" s="168"/>
      <c r="V65" s="168"/>
      <c r="W65" s="168"/>
      <c r="X65" s="52"/>
    </row>
    <row r="66" spans="1:24" s="35" customFormat="1" ht="25.5" customHeight="1">
      <c r="A66" s="38" t="s">
        <v>66</v>
      </c>
      <c r="B66" s="278" t="s">
        <v>576</v>
      </c>
      <c r="C66" s="65">
        <v>10000</v>
      </c>
      <c r="D66" s="93">
        <f>+E66+F66+G66+H66</f>
        <v>500</v>
      </c>
      <c r="E66" s="93">
        <v>0</v>
      </c>
      <c r="F66" s="93">
        <v>500</v>
      </c>
      <c r="G66" s="93">
        <v>0</v>
      </c>
      <c r="H66" s="93">
        <v>0</v>
      </c>
      <c r="I66" s="93">
        <f>+J66+K66+L66+M66</f>
        <v>1000</v>
      </c>
      <c r="J66" s="93">
        <v>0</v>
      </c>
      <c r="K66" s="94">
        <v>1000</v>
      </c>
      <c r="L66" s="93">
        <v>0</v>
      </c>
      <c r="M66" s="93">
        <v>0</v>
      </c>
      <c r="N66" s="93">
        <f>+O66+P66+Q66+R66</f>
        <v>1500</v>
      </c>
      <c r="O66" s="93">
        <v>0</v>
      </c>
      <c r="P66" s="94">
        <v>1500</v>
      </c>
      <c r="Q66" s="94">
        <v>0</v>
      </c>
      <c r="R66" s="93">
        <v>0</v>
      </c>
      <c r="S66" s="93">
        <f>+D66+I66+N66</f>
        <v>3000</v>
      </c>
      <c r="T66" s="93">
        <f>+E66+J66+O66</f>
        <v>0</v>
      </c>
      <c r="U66" s="93">
        <f>+F66+K66+P66</f>
        <v>3000</v>
      </c>
      <c r="V66" s="93">
        <f>+G66+L66+Q66</f>
        <v>0</v>
      </c>
      <c r="W66" s="93">
        <f>+H66+M66+R66</f>
        <v>0</v>
      </c>
      <c r="X66" s="282" t="s">
        <v>451</v>
      </c>
    </row>
    <row r="67" spans="1:24" s="35" customFormat="1" ht="24.75">
      <c r="A67" s="38" t="s">
        <v>141</v>
      </c>
      <c r="B67" s="297" t="s">
        <v>621</v>
      </c>
      <c r="C67" s="65">
        <v>10000</v>
      </c>
      <c r="D67" s="93">
        <f aca="true" t="shared" si="32" ref="D67:D84">+E67+F67+G67+H67</f>
        <v>3300</v>
      </c>
      <c r="E67" s="93">
        <v>300</v>
      </c>
      <c r="F67" s="93">
        <v>3000</v>
      </c>
      <c r="G67" s="93">
        <v>0</v>
      </c>
      <c r="H67" s="93">
        <v>0</v>
      </c>
      <c r="I67" s="93">
        <f aca="true" t="shared" si="33" ref="I67:I84">+J67+K67+L67+M67</f>
        <v>3300</v>
      </c>
      <c r="J67" s="93">
        <v>300</v>
      </c>
      <c r="K67" s="94">
        <v>3000</v>
      </c>
      <c r="L67" s="93">
        <v>0</v>
      </c>
      <c r="M67" s="93">
        <v>0</v>
      </c>
      <c r="N67" s="93">
        <f aca="true" t="shared" si="34" ref="N67:N84">+O67+P67+Q67+R67</f>
        <v>3300</v>
      </c>
      <c r="O67" s="93">
        <v>300</v>
      </c>
      <c r="P67" s="94">
        <v>3000</v>
      </c>
      <c r="Q67" s="94">
        <v>0</v>
      </c>
      <c r="R67" s="93">
        <v>0</v>
      </c>
      <c r="S67" s="93">
        <f aca="true" t="shared" si="35" ref="S67:S84">+D67+I67+N67</f>
        <v>9900</v>
      </c>
      <c r="T67" s="93">
        <f aca="true" t="shared" si="36" ref="T67:T86">+E67+J67+O67</f>
        <v>900</v>
      </c>
      <c r="U67" s="93">
        <f aca="true" t="shared" si="37" ref="U67:U86">+F67+K67+P67</f>
        <v>9000</v>
      </c>
      <c r="V67" s="93">
        <f aca="true" t="shared" si="38" ref="V67:V86">+G67+L67+Q67</f>
        <v>0</v>
      </c>
      <c r="W67" s="93">
        <f aca="true" t="shared" si="39" ref="W67:W86">+H67+M67+R67</f>
        <v>0</v>
      </c>
      <c r="X67" s="282" t="s">
        <v>451</v>
      </c>
    </row>
    <row r="68" spans="1:24" s="35" customFormat="1" ht="22.5">
      <c r="A68" s="38" t="s">
        <v>142</v>
      </c>
      <c r="B68" s="283" t="s">
        <v>577</v>
      </c>
      <c r="C68" s="65">
        <v>400000</v>
      </c>
      <c r="D68" s="93">
        <f t="shared" si="32"/>
        <v>0</v>
      </c>
      <c r="E68" s="93">
        <v>0</v>
      </c>
      <c r="F68" s="93">
        <v>0</v>
      </c>
      <c r="G68" s="93">
        <v>0</v>
      </c>
      <c r="H68" s="93">
        <v>0</v>
      </c>
      <c r="I68" s="93">
        <f t="shared" si="33"/>
        <v>110000</v>
      </c>
      <c r="J68" s="93">
        <v>10000</v>
      </c>
      <c r="K68" s="94">
        <v>100000</v>
      </c>
      <c r="L68" s="93">
        <v>0</v>
      </c>
      <c r="M68" s="93">
        <v>0</v>
      </c>
      <c r="N68" s="93">
        <f t="shared" si="34"/>
        <v>110000</v>
      </c>
      <c r="O68" s="93">
        <v>10000</v>
      </c>
      <c r="P68" s="94">
        <v>100000</v>
      </c>
      <c r="Q68" s="94">
        <v>0</v>
      </c>
      <c r="R68" s="93">
        <v>0</v>
      </c>
      <c r="S68" s="93">
        <f t="shared" si="35"/>
        <v>220000</v>
      </c>
      <c r="T68" s="93">
        <f t="shared" si="36"/>
        <v>20000</v>
      </c>
      <c r="U68" s="93">
        <f t="shared" si="37"/>
        <v>200000</v>
      </c>
      <c r="V68" s="93">
        <f t="shared" si="38"/>
        <v>0</v>
      </c>
      <c r="W68" s="93">
        <f t="shared" si="39"/>
        <v>0</v>
      </c>
      <c r="X68" s="39" t="s">
        <v>73</v>
      </c>
    </row>
    <row r="69" spans="1:24" s="35" customFormat="1" ht="22.5">
      <c r="A69" s="38" t="s">
        <v>143</v>
      </c>
      <c r="B69" s="283" t="s">
        <v>578</v>
      </c>
      <c r="C69" s="65">
        <v>65000</v>
      </c>
      <c r="D69" s="93">
        <f t="shared" si="32"/>
        <v>0</v>
      </c>
      <c r="E69" s="93">
        <v>0</v>
      </c>
      <c r="F69" s="93">
        <v>0</v>
      </c>
      <c r="G69" s="93">
        <v>0</v>
      </c>
      <c r="H69" s="93">
        <v>0</v>
      </c>
      <c r="I69" s="93">
        <f t="shared" si="33"/>
        <v>27500</v>
      </c>
      <c r="J69" s="93">
        <v>2500</v>
      </c>
      <c r="K69" s="94">
        <v>25000</v>
      </c>
      <c r="L69" s="93">
        <v>0</v>
      </c>
      <c r="M69" s="93">
        <v>0</v>
      </c>
      <c r="N69" s="93">
        <f t="shared" si="34"/>
        <v>33000</v>
      </c>
      <c r="O69" s="93">
        <v>3000</v>
      </c>
      <c r="P69" s="94">
        <v>30000</v>
      </c>
      <c r="Q69" s="94">
        <v>0</v>
      </c>
      <c r="R69" s="93">
        <v>0</v>
      </c>
      <c r="S69" s="93">
        <f t="shared" si="35"/>
        <v>60500</v>
      </c>
      <c r="T69" s="93">
        <f t="shared" si="36"/>
        <v>5500</v>
      </c>
      <c r="U69" s="93">
        <f t="shared" si="37"/>
        <v>55000</v>
      </c>
      <c r="V69" s="93">
        <f t="shared" si="38"/>
        <v>0</v>
      </c>
      <c r="W69" s="93">
        <f t="shared" si="39"/>
        <v>0</v>
      </c>
      <c r="X69" s="39" t="s">
        <v>73</v>
      </c>
    </row>
    <row r="70" spans="1:24" s="35" customFormat="1" ht="22.5">
      <c r="A70" s="38" t="s">
        <v>78</v>
      </c>
      <c r="B70" s="283" t="s">
        <v>490</v>
      </c>
      <c r="C70" s="65">
        <v>34000</v>
      </c>
      <c r="D70" s="93">
        <f t="shared" si="32"/>
        <v>0</v>
      </c>
      <c r="E70" s="93">
        <v>0</v>
      </c>
      <c r="F70" s="93">
        <v>0</v>
      </c>
      <c r="G70" s="93">
        <v>0</v>
      </c>
      <c r="H70" s="93">
        <v>0</v>
      </c>
      <c r="I70" s="93">
        <f t="shared" si="33"/>
        <v>11000</v>
      </c>
      <c r="J70" s="93">
        <v>1000</v>
      </c>
      <c r="K70" s="94">
        <v>10000</v>
      </c>
      <c r="L70" s="93">
        <v>0</v>
      </c>
      <c r="M70" s="93">
        <v>0</v>
      </c>
      <c r="N70" s="93">
        <f t="shared" si="34"/>
        <v>15400</v>
      </c>
      <c r="O70" s="93">
        <v>1400</v>
      </c>
      <c r="P70" s="94">
        <v>14000</v>
      </c>
      <c r="Q70" s="94">
        <v>0</v>
      </c>
      <c r="R70" s="93">
        <v>0</v>
      </c>
      <c r="S70" s="93">
        <f t="shared" si="35"/>
        <v>26400</v>
      </c>
      <c r="T70" s="93">
        <f t="shared" si="36"/>
        <v>2400</v>
      </c>
      <c r="U70" s="93">
        <f t="shared" si="37"/>
        <v>24000</v>
      </c>
      <c r="V70" s="93">
        <f t="shared" si="38"/>
        <v>0</v>
      </c>
      <c r="W70" s="93">
        <f t="shared" si="39"/>
        <v>0</v>
      </c>
      <c r="X70" s="39" t="s">
        <v>73</v>
      </c>
    </row>
    <row r="71" spans="1:24" s="35" customFormat="1" ht="22.5">
      <c r="A71" s="38" t="s">
        <v>79</v>
      </c>
      <c r="B71" s="283" t="s">
        <v>404</v>
      </c>
      <c r="C71" s="304">
        <v>258000</v>
      </c>
      <c r="D71" s="93">
        <f t="shared" si="32"/>
        <v>0</v>
      </c>
      <c r="E71" s="95">
        <v>0</v>
      </c>
      <c r="F71" s="95">
        <v>0</v>
      </c>
      <c r="G71" s="95">
        <v>0</v>
      </c>
      <c r="H71" s="95">
        <v>0</v>
      </c>
      <c r="I71" s="93">
        <f t="shared" si="33"/>
        <v>50000</v>
      </c>
      <c r="J71" s="95">
        <v>0</v>
      </c>
      <c r="K71" s="93">
        <v>45000</v>
      </c>
      <c r="L71" s="93">
        <v>0</v>
      </c>
      <c r="M71" s="95">
        <v>5000</v>
      </c>
      <c r="N71" s="93">
        <f t="shared" si="34"/>
        <v>50000</v>
      </c>
      <c r="O71" s="95">
        <v>0</v>
      </c>
      <c r="P71" s="93">
        <v>45000</v>
      </c>
      <c r="Q71" s="93">
        <v>0</v>
      </c>
      <c r="R71" s="93">
        <v>5000</v>
      </c>
      <c r="S71" s="93">
        <f t="shared" si="35"/>
        <v>100000</v>
      </c>
      <c r="T71" s="93">
        <f t="shared" si="36"/>
        <v>0</v>
      </c>
      <c r="U71" s="93">
        <f t="shared" si="37"/>
        <v>90000</v>
      </c>
      <c r="V71" s="93">
        <f t="shared" si="38"/>
        <v>0</v>
      </c>
      <c r="W71" s="93">
        <f t="shared" si="39"/>
        <v>10000</v>
      </c>
      <c r="X71" s="39" t="s">
        <v>73</v>
      </c>
    </row>
    <row r="72" spans="1:24" s="35" customFormat="1" ht="22.5">
      <c r="A72" s="38" t="s">
        <v>80</v>
      </c>
      <c r="B72" s="283" t="s">
        <v>405</v>
      </c>
      <c r="C72" s="304">
        <v>300000</v>
      </c>
      <c r="D72" s="93">
        <f t="shared" si="32"/>
        <v>0</v>
      </c>
      <c r="E72" s="95">
        <v>0</v>
      </c>
      <c r="F72" s="95">
        <v>0</v>
      </c>
      <c r="G72" s="95">
        <v>0</v>
      </c>
      <c r="H72" s="95">
        <v>0</v>
      </c>
      <c r="I72" s="93">
        <f t="shared" si="33"/>
        <v>50000</v>
      </c>
      <c r="J72" s="95">
        <v>0</v>
      </c>
      <c r="K72" s="93">
        <v>45000</v>
      </c>
      <c r="L72" s="93">
        <v>0</v>
      </c>
      <c r="M72" s="95">
        <v>5000</v>
      </c>
      <c r="N72" s="93">
        <f t="shared" si="34"/>
        <v>50000</v>
      </c>
      <c r="O72" s="95">
        <v>0</v>
      </c>
      <c r="P72" s="93">
        <v>45000</v>
      </c>
      <c r="Q72" s="93">
        <v>0</v>
      </c>
      <c r="R72" s="95">
        <v>5000</v>
      </c>
      <c r="S72" s="93">
        <f t="shared" si="35"/>
        <v>100000</v>
      </c>
      <c r="T72" s="93">
        <f t="shared" si="36"/>
        <v>0</v>
      </c>
      <c r="U72" s="93">
        <f t="shared" si="37"/>
        <v>90000</v>
      </c>
      <c r="V72" s="93">
        <f t="shared" si="38"/>
        <v>0</v>
      </c>
      <c r="W72" s="93">
        <f t="shared" si="39"/>
        <v>10000</v>
      </c>
      <c r="X72" s="39" t="s">
        <v>73</v>
      </c>
    </row>
    <row r="73" spans="1:24" s="35" customFormat="1" ht="22.5">
      <c r="A73" s="38" t="s">
        <v>81</v>
      </c>
      <c r="B73" s="283" t="s">
        <v>112</v>
      </c>
      <c r="C73" s="304">
        <v>568000</v>
      </c>
      <c r="D73" s="93">
        <f t="shared" si="32"/>
        <v>0</v>
      </c>
      <c r="E73" s="95">
        <v>0</v>
      </c>
      <c r="F73" s="95">
        <v>0</v>
      </c>
      <c r="G73" s="95">
        <v>0</v>
      </c>
      <c r="H73" s="95">
        <v>0</v>
      </c>
      <c r="I73" s="93">
        <f t="shared" si="33"/>
        <v>70000</v>
      </c>
      <c r="J73" s="95">
        <v>0</v>
      </c>
      <c r="K73" s="93">
        <v>63000</v>
      </c>
      <c r="L73" s="93">
        <v>0</v>
      </c>
      <c r="M73" s="95">
        <v>7000</v>
      </c>
      <c r="N73" s="93">
        <f t="shared" si="34"/>
        <v>70000</v>
      </c>
      <c r="O73" s="95">
        <v>0</v>
      </c>
      <c r="P73" s="93">
        <v>63000</v>
      </c>
      <c r="Q73" s="93">
        <v>0</v>
      </c>
      <c r="R73" s="95">
        <v>7000</v>
      </c>
      <c r="S73" s="93">
        <f t="shared" si="35"/>
        <v>140000</v>
      </c>
      <c r="T73" s="93">
        <f t="shared" si="36"/>
        <v>0</v>
      </c>
      <c r="U73" s="93">
        <f t="shared" si="37"/>
        <v>126000</v>
      </c>
      <c r="V73" s="93">
        <f t="shared" si="38"/>
        <v>0</v>
      </c>
      <c r="W73" s="93">
        <f t="shared" si="39"/>
        <v>14000</v>
      </c>
      <c r="X73" s="39" t="s">
        <v>73</v>
      </c>
    </row>
    <row r="74" spans="1:24" s="35" customFormat="1" ht="22.5">
      <c r="A74" s="38" t="s">
        <v>82</v>
      </c>
      <c r="B74" s="283" t="s">
        <v>113</v>
      </c>
      <c r="C74" s="304">
        <v>400000</v>
      </c>
      <c r="D74" s="93">
        <f t="shared" si="32"/>
        <v>0</v>
      </c>
      <c r="E74" s="95">
        <v>0</v>
      </c>
      <c r="F74" s="95">
        <v>0</v>
      </c>
      <c r="G74" s="95">
        <v>0</v>
      </c>
      <c r="H74" s="95">
        <v>0</v>
      </c>
      <c r="I74" s="93">
        <f t="shared" si="33"/>
        <v>55000</v>
      </c>
      <c r="J74" s="95">
        <v>0</v>
      </c>
      <c r="K74" s="93">
        <v>49500</v>
      </c>
      <c r="L74" s="93">
        <v>0</v>
      </c>
      <c r="M74" s="95">
        <v>5500</v>
      </c>
      <c r="N74" s="93">
        <f t="shared" si="34"/>
        <v>55000</v>
      </c>
      <c r="O74" s="95">
        <v>0</v>
      </c>
      <c r="P74" s="93">
        <v>49500</v>
      </c>
      <c r="Q74" s="93">
        <v>0</v>
      </c>
      <c r="R74" s="95">
        <v>5500</v>
      </c>
      <c r="S74" s="93">
        <f t="shared" si="35"/>
        <v>110000</v>
      </c>
      <c r="T74" s="93">
        <f t="shared" si="36"/>
        <v>0</v>
      </c>
      <c r="U74" s="93">
        <f t="shared" si="37"/>
        <v>99000</v>
      </c>
      <c r="V74" s="93">
        <f t="shared" si="38"/>
        <v>0</v>
      </c>
      <c r="W74" s="93">
        <f t="shared" si="39"/>
        <v>11000</v>
      </c>
      <c r="X74" s="39" t="s">
        <v>73</v>
      </c>
    </row>
    <row r="75" spans="1:24" s="35" customFormat="1" ht="22.5">
      <c r="A75" s="38" t="s">
        <v>121</v>
      </c>
      <c r="B75" s="283" t="s">
        <v>114</v>
      </c>
      <c r="C75" s="304">
        <v>950000</v>
      </c>
      <c r="D75" s="93">
        <f t="shared" si="32"/>
        <v>0</v>
      </c>
      <c r="E75" s="95">
        <v>0</v>
      </c>
      <c r="F75" s="95">
        <v>0</v>
      </c>
      <c r="G75" s="95">
        <v>0</v>
      </c>
      <c r="H75" s="95">
        <v>0</v>
      </c>
      <c r="I75" s="93">
        <f t="shared" si="33"/>
        <v>55000</v>
      </c>
      <c r="J75" s="95">
        <v>0</v>
      </c>
      <c r="K75" s="93">
        <v>49500</v>
      </c>
      <c r="L75" s="93">
        <v>0</v>
      </c>
      <c r="M75" s="95">
        <v>5500</v>
      </c>
      <c r="N75" s="93">
        <f t="shared" si="34"/>
        <v>55000</v>
      </c>
      <c r="O75" s="95">
        <v>0</v>
      </c>
      <c r="P75" s="93">
        <v>49500</v>
      </c>
      <c r="Q75" s="93">
        <v>0</v>
      </c>
      <c r="R75" s="95">
        <v>5500</v>
      </c>
      <c r="S75" s="93">
        <f t="shared" si="35"/>
        <v>110000</v>
      </c>
      <c r="T75" s="93">
        <f t="shared" si="36"/>
        <v>0</v>
      </c>
      <c r="U75" s="93">
        <f t="shared" si="37"/>
        <v>99000</v>
      </c>
      <c r="V75" s="93">
        <f t="shared" si="38"/>
        <v>0</v>
      </c>
      <c r="W75" s="93">
        <f t="shared" si="39"/>
        <v>11000</v>
      </c>
      <c r="X75" s="39" t="s">
        <v>73</v>
      </c>
    </row>
    <row r="76" spans="1:24" s="35" customFormat="1" ht="22.5">
      <c r="A76" s="38" t="s">
        <v>122</v>
      </c>
      <c r="B76" s="283" t="s">
        <v>120</v>
      </c>
      <c r="C76" s="304">
        <v>224000</v>
      </c>
      <c r="D76" s="93">
        <f t="shared" si="32"/>
        <v>0</v>
      </c>
      <c r="E76" s="95">
        <v>0</v>
      </c>
      <c r="F76" s="95">
        <v>0</v>
      </c>
      <c r="G76" s="95">
        <v>0</v>
      </c>
      <c r="H76" s="95">
        <v>0</v>
      </c>
      <c r="I76" s="93">
        <f t="shared" si="33"/>
        <v>30000</v>
      </c>
      <c r="J76" s="95">
        <v>0</v>
      </c>
      <c r="K76" s="93">
        <v>27000</v>
      </c>
      <c r="L76" s="93">
        <v>0</v>
      </c>
      <c r="M76" s="95">
        <v>3000</v>
      </c>
      <c r="N76" s="93">
        <f t="shared" si="34"/>
        <v>40000</v>
      </c>
      <c r="O76" s="95">
        <v>0</v>
      </c>
      <c r="P76" s="93">
        <v>36000</v>
      </c>
      <c r="Q76" s="93">
        <v>0</v>
      </c>
      <c r="R76" s="93">
        <v>4000</v>
      </c>
      <c r="S76" s="93">
        <f t="shared" si="35"/>
        <v>70000</v>
      </c>
      <c r="T76" s="93">
        <f t="shared" si="36"/>
        <v>0</v>
      </c>
      <c r="U76" s="93">
        <f t="shared" si="37"/>
        <v>63000</v>
      </c>
      <c r="V76" s="93">
        <f t="shared" si="38"/>
        <v>0</v>
      </c>
      <c r="W76" s="93">
        <f t="shared" si="39"/>
        <v>7000</v>
      </c>
      <c r="X76" s="39" t="s">
        <v>73</v>
      </c>
    </row>
    <row r="77" spans="1:24" s="35" customFormat="1" ht="43.5" customHeight="1">
      <c r="A77" s="38" t="s">
        <v>123</v>
      </c>
      <c r="B77" s="284" t="s">
        <v>115</v>
      </c>
      <c r="C77" s="305">
        <v>329800</v>
      </c>
      <c r="D77" s="93">
        <f t="shared" si="32"/>
        <v>0</v>
      </c>
      <c r="E77" s="95">
        <v>0</v>
      </c>
      <c r="F77" s="95">
        <v>0</v>
      </c>
      <c r="G77" s="95">
        <v>0</v>
      </c>
      <c r="H77" s="95">
        <v>0</v>
      </c>
      <c r="I77" s="93">
        <f t="shared" si="33"/>
        <v>50000</v>
      </c>
      <c r="J77" s="95">
        <v>0</v>
      </c>
      <c r="K77" s="93">
        <v>45000</v>
      </c>
      <c r="L77" s="93">
        <v>0</v>
      </c>
      <c r="M77" s="95">
        <v>5000</v>
      </c>
      <c r="N77" s="93">
        <f t="shared" si="34"/>
        <v>50000</v>
      </c>
      <c r="O77" s="95">
        <v>0</v>
      </c>
      <c r="P77" s="93">
        <v>45000</v>
      </c>
      <c r="Q77" s="93">
        <v>0</v>
      </c>
      <c r="R77" s="93">
        <v>5000</v>
      </c>
      <c r="S77" s="93">
        <f t="shared" si="35"/>
        <v>100000</v>
      </c>
      <c r="T77" s="93">
        <f t="shared" si="36"/>
        <v>0</v>
      </c>
      <c r="U77" s="93">
        <f t="shared" si="37"/>
        <v>90000</v>
      </c>
      <c r="V77" s="93">
        <f t="shared" si="38"/>
        <v>0</v>
      </c>
      <c r="W77" s="93">
        <f t="shared" si="39"/>
        <v>10000</v>
      </c>
      <c r="X77" s="39" t="s">
        <v>73</v>
      </c>
    </row>
    <row r="78" spans="1:24" s="35" customFormat="1" ht="22.5">
      <c r="A78" s="38" t="s">
        <v>124</v>
      </c>
      <c r="B78" s="285" t="s">
        <v>456</v>
      </c>
      <c r="C78" s="304">
        <v>127000</v>
      </c>
      <c r="D78" s="93">
        <f t="shared" si="32"/>
        <v>0</v>
      </c>
      <c r="E78" s="95">
        <v>0</v>
      </c>
      <c r="F78" s="95">
        <v>0</v>
      </c>
      <c r="G78" s="95">
        <v>0</v>
      </c>
      <c r="H78" s="95">
        <v>0</v>
      </c>
      <c r="I78" s="93">
        <f t="shared" si="33"/>
        <v>25000</v>
      </c>
      <c r="J78" s="95">
        <v>0</v>
      </c>
      <c r="K78" s="93">
        <v>22500</v>
      </c>
      <c r="L78" s="93">
        <v>0</v>
      </c>
      <c r="M78" s="95">
        <v>2500</v>
      </c>
      <c r="N78" s="93">
        <f t="shared" si="34"/>
        <v>30000</v>
      </c>
      <c r="O78" s="95">
        <v>0</v>
      </c>
      <c r="P78" s="93">
        <v>27000</v>
      </c>
      <c r="Q78" s="93">
        <v>0</v>
      </c>
      <c r="R78" s="93">
        <v>3000</v>
      </c>
      <c r="S78" s="93">
        <f t="shared" si="35"/>
        <v>55000</v>
      </c>
      <c r="T78" s="93">
        <f t="shared" si="36"/>
        <v>0</v>
      </c>
      <c r="U78" s="93">
        <f t="shared" si="37"/>
        <v>49500</v>
      </c>
      <c r="V78" s="93">
        <f t="shared" si="38"/>
        <v>0</v>
      </c>
      <c r="W78" s="93">
        <f t="shared" si="39"/>
        <v>5500</v>
      </c>
      <c r="X78" s="39" t="s">
        <v>73</v>
      </c>
    </row>
    <row r="79" spans="1:24" s="35" customFormat="1" ht="22.5">
      <c r="A79" s="38" t="s">
        <v>125</v>
      </c>
      <c r="B79" s="285" t="s">
        <v>116</v>
      </c>
      <c r="C79" s="304">
        <v>260000</v>
      </c>
      <c r="D79" s="93">
        <f t="shared" si="32"/>
        <v>0</v>
      </c>
      <c r="E79" s="95">
        <v>0</v>
      </c>
      <c r="F79" s="95">
        <v>0</v>
      </c>
      <c r="G79" s="95">
        <v>0</v>
      </c>
      <c r="H79" s="95">
        <v>0</v>
      </c>
      <c r="I79" s="93">
        <f t="shared" si="33"/>
        <v>40000</v>
      </c>
      <c r="J79" s="95">
        <v>0</v>
      </c>
      <c r="K79" s="93">
        <v>36000</v>
      </c>
      <c r="L79" s="93">
        <v>0</v>
      </c>
      <c r="M79" s="95">
        <v>4000</v>
      </c>
      <c r="N79" s="93">
        <f t="shared" si="34"/>
        <v>45000</v>
      </c>
      <c r="O79" s="95">
        <v>0</v>
      </c>
      <c r="P79" s="93">
        <v>40500</v>
      </c>
      <c r="Q79" s="93">
        <v>0</v>
      </c>
      <c r="R79" s="93">
        <v>4500</v>
      </c>
      <c r="S79" s="93">
        <f t="shared" si="35"/>
        <v>85000</v>
      </c>
      <c r="T79" s="93">
        <f t="shared" si="36"/>
        <v>0</v>
      </c>
      <c r="U79" s="93">
        <f t="shared" si="37"/>
        <v>76500</v>
      </c>
      <c r="V79" s="93">
        <f t="shared" si="38"/>
        <v>0</v>
      </c>
      <c r="W79" s="93">
        <f t="shared" si="39"/>
        <v>8500</v>
      </c>
      <c r="X79" s="39" t="s">
        <v>73</v>
      </c>
    </row>
    <row r="80" spans="1:24" s="35" customFormat="1" ht="22.5">
      <c r="A80" s="38" t="s">
        <v>126</v>
      </c>
      <c r="B80" s="285" t="s">
        <v>406</v>
      </c>
      <c r="C80" s="304">
        <v>540000</v>
      </c>
      <c r="D80" s="93">
        <f t="shared" si="32"/>
        <v>0</v>
      </c>
      <c r="E80" s="95">
        <v>0</v>
      </c>
      <c r="F80" s="95">
        <v>0</v>
      </c>
      <c r="G80" s="95">
        <v>0</v>
      </c>
      <c r="H80" s="95">
        <v>0</v>
      </c>
      <c r="I80" s="93">
        <f t="shared" si="33"/>
        <v>60000</v>
      </c>
      <c r="J80" s="95">
        <v>0</v>
      </c>
      <c r="K80" s="93">
        <v>54000</v>
      </c>
      <c r="L80" s="93">
        <v>0</v>
      </c>
      <c r="M80" s="95">
        <v>6000</v>
      </c>
      <c r="N80" s="93">
        <f t="shared" si="34"/>
        <v>70000</v>
      </c>
      <c r="O80" s="95">
        <v>0</v>
      </c>
      <c r="P80" s="93">
        <v>63000</v>
      </c>
      <c r="Q80" s="93">
        <v>0</v>
      </c>
      <c r="R80" s="93">
        <v>7000</v>
      </c>
      <c r="S80" s="93">
        <f t="shared" si="35"/>
        <v>130000</v>
      </c>
      <c r="T80" s="93">
        <f t="shared" si="36"/>
        <v>0</v>
      </c>
      <c r="U80" s="93">
        <f t="shared" si="37"/>
        <v>117000</v>
      </c>
      <c r="V80" s="93">
        <f t="shared" si="38"/>
        <v>0</v>
      </c>
      <c r="W80" s="93">
        <f t="shared" si="39"/>
        <v>13000</v>
      </c>
      <c r="X80" s="39" t="s">
        <v>73</v>
      </c>
    </row>
    <row r="81" spans="1:24" s="35" customFormat="1" ht="22.5">
      <c r="A81" s="38" t="s">
        <v>127</v>
      </c>
      <c r="B81" s="285" t="s">
        <v>579</v>
      </c>
      <c r="C81" s="304">
        <v>38745</v>
      </c>
      <c r="D81" s="93">
        <f t="shared" si="32"/>
        <v>0</v>
      </c>
      <c r="E81" s="95">
        <v>0</v>
      </c>
      <c r="F81" s="95">
        <v>0</v>
      </c>
      <c r="G81" s="95">
        <v>0</v>
      </c>
      <c r="H81" s="95">
        <v>0</v>
      </c>
      <c r="I81" s="93">
        <f t="shared" si="33"/>
        <v>11000</v>
      </c>
      <c r="J81" s="95">
        <v>0</v>
      </c>
      <c r="K81" s="93">
        <v>9900</v>
      </c>
      <c r="L81" s="93">
        <v>0</v>
      </c>
      <c r="M81" s="95">
        <v>1100</v>
      </c>
      <c r="N81" s="93">
        <f t="shared" si="34"/>
        <v>15000</v>
      </c>
      <c r="O81" s="95">
        <v>0</v>
      </c>
      <c r="P81" s="93">
        <v>13500</v>
      </c>
      <c r="Q81" s="93">
        <v>0</v>
      </c>
      <c r="R81" s="93">
        <v>1500</v>
      </c>
      <c r="S81" s="93">
        <f t="shared" si="35"/>
        <v>26000</v>
      </c>
      <c r="T81" s="93">
        <f t="shared" si="36"/>
        <v>0</v>
      </c>
      <c r="U81" s="93">
        <f t="shared" si="37"/>
        <v>23400</v>
      </c>
      <c r="V81" s="93">
        <f t="shared" si="38"/>
        <v>0</v>
      </c>
      <c r="W81" s="93">
        <f t="shared" si="39"/>
        <v>2600</v>
      </c>
      <c r="X81" s="39" t="s">
        <v>71</v>
      </c>
    </row>
    <row r="82" spans="1:24" s="35" customFormat="1" ht="38.25" customHeight="1">
      <c r="A82" s="38" t="s">
        <v>128</v>
      </c>
      <c r="B82" s="285" t="s">
        <v>407</v>
      </c>
      <c r="C82" s="304">
        <v>161000</v>
      </c>
      <c r="D82" s="93">
        <f t="shared" si="32"/>
        <v>0</v>
      </c>
      <c r="E82" s="95">
        <v>0</v>
      </c>
      <c r="F82" s="95">
        <v>0</v>
      </c>
      <c r="G82" s="95">
        <v>0</v>
      </c>
      <c r="H82" s="95">
        <v>0</v>
      </c>
      <c r="I82" s="93">
        <f t="shared" si="33"/>
        <v>25000</v>
      </c>
      <c r="J82" s="95">
        <v>0</v>
      </c>
      <c r="K82" s="93">
        <v>22500</v>
      </c>
      <c r="L82" s="93">
        <v>0</v>
      </c>
      <c r="M82" s="95">
        <v>2500</v>
      </c>
      <c r="N82" s="93">
        <f t="shared" si="34"/>
        <v>30000</v>
      </c>
      <c r="O82" s="95">
        <v>0</v>
      </c>
      <c r="P82" s="93">
        <v>27000</v>
      </c>
      <c r="Q82" s="93">
        <v>0</v>
      </c>
      <c r="R82" s="93">
        <v>3000</v>
      </c>
      <c r="S82" s="93">
        <f t="shared" si="35"/>
        <v>55000</v>
      </c>
      <c r="T82" s="93">
        <f t="shared" si="36"/>
        <v>0</v>
      </c>
      <c r="U82" s="93">
        <f t="shared" si="37"/>
        <v>49500</v>
      </c>
      <c r="V82" s="93">
        <f t="shared" si="38"/>
        <v>0</v>
      </c>
      <c r="W82" s="93">
        <f t="shared" si="39"/>
        <v>5500</v>
      </c>
      <c r="X82" s="39" t="s">
        <v>73</v>
      </c>
    </row>
    <row r="83" spans="1:24" s="35" customFormat="1" ht="33.75">
      <c r="A83" s="38" t="s">
        <v>163</v>
      </c>
      <c r="B83" s="285" t="s">
        <v>408</v>
      </c>
      <c r="C83" s="304">
        <v>450000</v>
      </c>
      <c r="D83" s="93">
        <f t="shared" si="32"/>
        <v>0</v>
      </c>
      <c r="E83" s="95">
        <v>0</v>
      </c>
      <c r="F83" s="95">
        <v>0</v>
      </c>
      <c r="G83" s="95">
        <v>0</v>
      </c>
      <c r="H83" s="95">
        <v>0</v>
      </c>
      <c r="I83" s="93">
        <f t="shared" si="33"/>
        <v>50000</v>
      </c>
      <c r="J83" s="95">
        <v>0</v>
      </c>
      <c r="K83" s="93">
        <v>45000</v>
      </c>
      <c r="L83" s="93">
        <v>0</v>
      </c>
      <c r="M83" s="95">
        <v>5000</v>
      </c>
      <c r="N83" s="93">
        <f t="shared" si="34"/>
        <v>55000</v>
      </c>
      <c r="O83" s="95">
        <v>0</v>
      </c>
      <c r="P83" s="93">
        <v>49500</v>
      </c>
      <c r="Q83" s="93">
        <v>0</v>
      </c>
      <c r="R83" s="93">
        <v>5500</v>
      </c>
      <c r="S83" s="93">
        <f t="shared" si="35"/>
        <v>105000</v>
      </c>
      <c r="T83" s="93">
        <f t="shared" si="36"/>
        <v>0</v>
      </c>
      <c r="U83" s="93">
        <f t="shared" si="37"/>
        <v>94500</v>
      </c>
      <c r="V83" s="93">
        <f t="shared" si="38"/>
        <v>0</v>
      </c>
      <c r="W83" s="93">
        <f t="shared" si="39"/>
        <v>10500</v>
      </c>
      <c r="X83" s="39" t="s">
        <v>73</v>
      </c>
    </row>
    <row r="84" spans="1:24" s="35" customFormat="1" ht="39" customHeight="1">
      <c r="A84" s="38" t="s">
        <v>180</v>
      </c>
      <c r="B84" s="285" t="s">
        <v>525</v>
      </c>
      <c r="C84" s="327">
        <v>12500</v>
      </c>
      <c r="D84" s="93">
        <f t="shared" si="32"/>
        <v>250</v>
      </c>
      <c r="E84" s="95">
        <v>0</v>
      </c>
      <c r="F84" s="95">
        <v>0</v>
      </c>
      <c r="G84" s="95">
        <v>250</v>
      </c>
      <c r="H84" s="95">
        <v>0</v>
      </c>
      <c r="I84" s="93">
        <f t="shared" si="33"/>
        <v>0</v>
      </c>
      <c r="J84" s="95">
        <v>0</v>
      </c>
      <c r="K84" s="95">
        <v>0</v>
      </c>
      <c r="L84" s="95">
        <v>0</v>
      </c>
      <c r="M84" s="95">
        <v>0</v>
      </c>
      <c r="N84" s="93">
        <f t="shared" si="34"/>
        <v>0</v>
      </c>
      <c r="O84" s="95">
        <v>0</v>
      </c>
      <c r="P84" s="95">
        <v>0</v>
      </c>
      <c r="Q84" s="95">
        <v>0</v>
      </c>
      <c r="R84" s="95">
        <v>0</v>
      </c>
      <c r="S84" s="93">
        <f t="shared" si="35"/>
        <v>250</v>
      </c>
      <c r="T84" s="93">
        <f t="shared" si="36"/>
        <v>0</v>
      </c>
      <c r="U84" s="93">
        <f t="shared" si="37"/>
        <v>0</v>
      </c>
      <c r="V84" s="93">
        <f t="shared" si="38"/>
        <v>250</v>
      </c>
      <c r="W84" s="93">
        <f t="shared" si="39"/>
        <v>0</v>
      </c>
      <c r="X84" s="42" t="s">
        <v>229</v>
      </c>
    </row>
    <row r="85" spans="1:24" s="35" customFormat="1" ht="18" customHeight="1">
      <c r="A85" s="40"/>
      <c r="B85" s="67" t="s">
        <v>289</v>
      </c>
      <c r="C85" s="65">
        <f aca="true" t="shared" si="40" ref="C85:R85">SUM(C66:C84)</f>
        <v>5138045</v>
      </c>
      <c r="D85" s="65">
        <f t="shared" si="40"/>
        <v>4050</v>
      </c>
      <c r="E85" s="65">
        <f t="shared" si="40"/>
        <v>300</v>
      </c>
      <c r="F85" s="65">
        <f t="shared" si="40"/>
        <v>3500</v>
      </c>
      <c r="G85" s="65">
        <f t="shared" si="40"/>
        <v>250</v>
      </c>
      <c r="H85" s="65">
        <f t="shared" si="40"/>
        <v>0</v>
      </c>
      <c r="I85" s="65">
        <f t="shared" si="40"/>
        <v>723800</v>
      </c>
      <c r="J85" s="65">
        <f t="shared" si="40"/>
        <v>13800</v>
      </c>
      <c r="K85" s="65">
        <f t="shared" si="40"/>
        <v>652900</v>
      </c>
      <c r="L85" s="65">
        <f t="shared" si="40"/>
        <v>0</v>
      </c>
      <c r="M85" s="65">
        <f t="shared" si="40"/>
        <v>57100</v>
      </c>
      <c r="N85" s="65">
        <f t="shared" si="40"/>
        <v>778200</v>
      </c>
      <c r="O85" s="65">
        <f t="shared" si="40"/>
        <v>14700</v>
      </c>
      <c r="P85" s="65">
        <f t="shared" si="40"/>
        <v>702000</v>
      </c>
      <c r="Q85" s="65">
        <f t="shared" si="40"/>
        <v>0</v>
      </c>
      <c r="R85" s="65">
        <f t="shared" si="40"/>
        <v>61500</v>
      </c>
      <c r="S85" s="93">
        <f>+D85+I85+N85</f>
        <v>1506050</v>
      </c>
      <c r="T85" s="93">
        <f t="shared" si="36"/>
        <v>28800</v>
      </c>
      <c r="U85" s="93">
        <f t="shared" si="37"/>
        <v>1358400</v>
      </c>
      <c r="V85" s="93">
        <f t="shared" si="38"/>
        <v>250</v>
      </c>
      <c r="W85" s="93">
        <f t="shared" si="39"/>
        <v>118600</v>
      </c>
      <c r="X85" s="50"/>
    </row>
    <row r="86" spans="1:24" s="35" customFormat="1" ht="13.5" customHeight="1">
      <c r="A86" s="40"/>
      <c r="B86" s="44" t="s">
        <v>468</v>
      </c>
      <c r="C86" s="80">
        <f>+C85+C64</f>
        <v>5272566</v>
      </c>
      <c r="D86" s="80">
        <f aca="true" t="shared" si="41" ref="D86:R86">+D85+D64</f>
        <v>19479.17</v>
      </c>
      <c r="E86" s="80">
        <f t="shared" si="41"/>
        <v>300</v>
      </c>
      <c r="F86" s="80">
        <f t="shared" si="41"/>
        <v>13808.75</v>
      </c>
      <c r="G86" s="80">
        <f t="shared" si="41"/>
        <v>4900.26</v>
      </c>
      <c r="H86" s="80">
        <f t="shared" si="41"/>
        <v>470.16</v>
      </c>
      <c r="I86" s="80">
        <f t="shared" si="41"/>
        <v>727050</v>
      </c>
      <c r="J86" s="80">
        <f t="shared" si="41"/>
        <v>13800</v>
      </c>
      <c r="K86" s="80">
        <f t="shared" si="41"/>
        <v>653900</v>
      </c>
      <c r="L86" s="80">
        <f t="shared" si="41"/>
        <v>2250</v>
      </c>
      <c r="M86" s="80">
        <f t="shared" si="41"/>
        <v>57100</v>
      </c>
      <c r="N86" s="80">
        <f t="shared" si="41"/>
        <v>781450</v>
      </c>
      <c r="O86" s="80">
        <f t="shared" si="41"/>
        <v>14700</v>
      </c>
      <c r="P86" s="80">
        <f t="shared" si="41"/>
        <v>703000</v>
      </c>
      <c r="Q86" s="80">
        <f t="shared" si="41"/>
        <v>2250</v>
      </c>
      <c r="R86" s="80">
        <f t="shared" si="41"/>
        <v>61500</v>
      </c>
      <c r="S86" s="89">
        <f>+D86+I86+N86</f>
        <v>1527979.17</v>
      </c>
      <c r="T86" s="89">
        <f t="shared" si="36"/>
        <v>28800</v>
      </c>
      <c r="U86" s="89">
        <f t="shared" si="37"/>
        <v>1370708.75</v>
      </c>
      <c r="V86" s="89">
        <f t="shared" si="38"/>
        <v>9400.26</v>
      </c>
      <c r="W86" s="89">
        <f t="shared" si="39"/>
        <v>119070.16</v>
      </c>
      <c r="X86" s="53"/>
    </row>
    <row r="87" spans="1:24" s="202" customFormat="1" ht="14.25" customHeight="1">
      <c r="A87" s="444" t="s">
        <v>457</v>
      </c>
      <c r="B87" s="445"/>
      <c r="C87" s="197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201"/>
    </row>
    <row r="88" spans="1:24" s="35" customFormat="1" ht="15.75" customHeight="1">
      <c r="A88" s="40"/>
      <c r="B88" s="37" t="s">
        <v>19</v>
      </c>
      <c r="C88" s="65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4"/>
      <c r="Q88" s="94"/>
      <c r="R88" s="93"/>
      <c r="S88" s="93"/>
      <c r="T88" s="93"/>
      <c r="U88" s="93"/>
      <c r="V88" s="93"/>
      <c r="W88" s="93"/>
      <c r="X88" s="47"/>
    </row>
    <row r="89" spans="1:24" s="35" customFormat="1" ht="34.5" customHeight="1">
      <c r="A89" s="38" t="s">
        <v>130</v>
      </c>
      <c r="B89" s="332" t="s">
        <v>526</v>
      </c>
      <c r="C89" s="81">
        <v>76500</v>
      </c>
      <c r="D89" s="93">
        <f aca="true" t="shared" si="42" ref="D89:D94">+E89+F89+G89+H89</f>
        <v>3408.7749999999996</v>
      </c>
      <c r="E89" s="93">
        <v>757.155</v>
      </c>
      <c r="F89" s="96">
        <v>2651.62</v>
      </c>
      <c r="G89" s="93">
        <v>0</v>
      </c>
      <c r="H89" s="93">
        <v>0</v>
      </c>
      <c r="I89" s="93">
        <f aca="true" t="shared" si="43" ref="I89:I94">+J89+K89+L89+M89</f>
        <v>2130.95</v>
      </c>
      <c r="J89" s="93">
        <v>1151.44</v>
      </c>
      <c r="K89" s="96">
        <v>979.51</v>
      </c>
      <c r="L89" s="93">
        <v>0</v>
      </c>
      <c r="M89" s="93">
        <v>0</v>
      </c>
      <c r="N89" s="93">
        <f aca="true" t="shared" si="44" ref="N89:N94">+O89+P89+Q89+R89</f>
        <v>48</v>
      </c>
      <c r="O89" s="93">
        <v>28</v>
      </c>
      <c r="P89" s="96">
        <v>0</v>
      </c>
      <c r="Q89" s="93">
        <v>20</v>
      </c>
      <c r="R89" s="93">
        <v>0</v>
      </c>
      <c r="S89" s="93">
        <f>+D89+I89+N89</f>
        <v>5587.724999999999</v>
      </c>
      <c r="T89" s="93">
        <f>+E89+J89+O89</f>
        <v>1936.595</v>
      </c>
      <c r="U89" s="93">
        <f>+F89+K89+P89</f>
        <v>3631.13</v>
      </c>
      <c r="V89" s="93">
        <f>+G89+L89+Q89</f>
        <v>20</v>
      </c>
      <c r="W89" s="93">
        <f>+H89+M89+R89</f>
        <v>0</v>
      </c>
      <c r="X89" s="50" t="s">
        <v>5</v>
      </c>
    </row>
    <row r="90" spans="1:24" s="35" customFormat="1" ht="34.5" customHeight="1">
      <c r="A90" s="38" t="s">
        <v>34</v>
      </c>
      <c r="B90" s="332" t="s">
        <v>527</v>
      </c>
      <c r="C90" s="65">
        <v>15900</v>
      </c>
      <c r="D90" s="93">
        <f t="shared" si="42"/>
        <v>1251.71</v>
      </c>
      <c r="E90" s="95">
        <v>233.14</v>
      </c>
      <c r="F90" s="96">
        <v>1018.57</v>
      </c>
      <c r="G90" s="93">
        <v>0</v>
      </c>
      <c r="H90" s="93">
        <v>0</v>
      </c>
      <c r="I90" s="93">
        <f t="shared" si="43"/>
        <v>0</v>
      </c>
      <c r="J90" s="95">
        <v>0</v>
      </c>
      <c r="K90" s="96">
        <v>0</v>
      </c>
      <c r="L90" s="93">
        <v>0</v>
      </c>
      <c r="M90" s="93">
        <v>0</v>
      </c>
      <c r="N90" s="93">
        <f t="shared" si="44"/>
        <v>0</v>
      </c>
      <c r="O90" s="95">
        <v>0</v>
      </c>
      <c r="P90" s="96">
        <v>0</v>
      </c>
      <c r="Q90" s="93">
        <v>0</v>
      </c>
      <c r="R90" s="93">
        <v>0</v>
      </c>
      <c r="S90" s="93">
        <f>+D90+I90+N90</f>
        <v>1251.71</v>
      </c>
      <c r="T90" s="93">
        <f aca="true" t="shared" si="45" ref="S90:W95">+E90+J90+O90</f>
        <v>233.14</v>
      </c>
      <c r="U90" s="93">
        <f t="shared" si="45"/>
        <v>1018.57</v>
      </c>
      <c r="V90" s="93">
        <f t="shared" si="45"/>
        <v>0</v>
      </c>
      <c r="W90" s="93">
        <f t="shared" si="45"/>
        <v>0</v>
      </c>
      <c r="X90" s="50" t="s">
        <v>118</v>
      </c>
    </row>
    <row r="91" spans="1:24" s="35" customFormat="1" ht="22.5">
      <c r="A91" s="38" t="s">
        <v>131</v>
      </c>
      <c r="B91" s="278" t="s">
        <v>622</v>
      </c>
      <c r="C91" s="65">
        <v>92900</v>
      </c>
      <c r="D91" s="93">
        <f t="shared" si="42"/>
        <v>37190.781</v>
      </c>
      <c r="E91" s="93">
        <v>3197.031</v>
      </c>
      <c r="F91" s="93">
        <v>33993.75</v>
      </c>
      <c r="G91" s="93">
        <v>0</v>
      </c>
      <c r="H91" s="93">
        <v>0</v>
      </c>
      <c r="I91" s="93">
        <f t="shared" si="43"/>
        <v>35318.428</v>
      </c>
      <c r="J91" s="93">
        <v>3036.078</v>
      </c>
      <c r="K91" s="93">
        <v>32282.35</v>
      </c>
      <c r="L91" s="93">
        <v>0</v>
      </c>
      <c r="M91" s="93">
        <v>0</v>
      </c>
      <c r="N91" s="93">
        <f t="shared" si="44"/>
        <v>8814.54</v>
      </c>
      <c r="O91" s="93">
        <v>2755.34</v>
      </c>
      <c r="P91" s="93">
        <v>6059.2</v>
      </c>
      <c r="Q91" s="93">
        <v>0</v>
      </c>
      <c r="R91" s="93">
        <v>0</v>
      </c>
      <c r="S91" s="93">
        <f>+D91+I91+N91</f>
        <v>81323.74900000001</v>
      </c>
      <c r="T91" s="93">
        <f t="shared" si="45"/>
        <v>8988.449</v>
      </c>
      <c r="U91" s="93">
        <f t="shared" si="45"/>
        <v>72335.3</v>
      </c>
      <c r="V91" s="93">
        <f t="shared" si="45"/>
        <v>0</v>
      </c>
      <c r="W91" s="93">
        <f t="shared" si="45"/>
        <v>0</v>
      </c>
      <c r="X91" s="50" t="s">
        <v>7</v>
      </c>
    </row>
    <row r="92" spans="1:24" s="35" customFormat="1" ht="39.75" customHeight="1">
      <c r="A92" s="38" t="s">
        <v>35</v>
      </c>
      <c r="B92" s="332" t="s">
        <v>409</v>
      </c>
      <c r="C92" s="65">
        <v>35040</v>
      </c>
      <c r="D92" s="93">
        <f t="shared" si="42"/>
        <v>4166.67</v>
      </c>
      <c r="E92" s="93">
        <v>416.67</v>
      </c>
      <c r="F92" s="93">
        <v>3750</v>
      </c>
      <c r="G92" s="93">
        <v>0</v>
      </c>
      <c r="H92" s="93">
        <v>0</v>
      </c>
      <c r="I92" s="93">
        <f t="shared" si="43"/>
        <v>4607.84</v>
      </c>
      <c r="J92" s="93">
        <v>686.27</v>
      </c>
      <c r="K92" s="93">
        <v>3921.57</v>
      </c>
      <c r="L92" s="93">
        <v>0</v>
      </c>
      <c r="M92" s="93">
        <v>0</v>
      </c>
      <c r="N92" s="93">
        <f t="shared" si="44"/>
        <v>4122.8</v>
      </c>
      <c r="O92" s="93">
        <v>614.03</v>
      </c>
      <c r="P92" s="93">
        <v>3508.77</v>
      </c>
      <c r="Q92" s="93">
        <v>0</v>
      </c>
      <c r="R92" s="93">
        <v>0</v>
      </c>
      <c r="S92" s="93">
        <f>+D92+I92+N92</f>
        <v>12897.310000000001</v>
      </c>
      <c r="T92" s="93">
        <f t="shared" si="45"/>
        <v>1716.97</v>
      </c>
      <c r="U92" s="93">
        <f t="shared" si="45"/>
        <v>11180.34</v>
      </c>
      <c r="V92" s="93">
        <f t="shared" si="45"/>
        <v>0</v>
      </c>
      <c r="W92" s="93">
        <f t="shared" si="45"/>
        <v>0</v>
      </c>
      <c r="X92" s="50" t="s">
        <v>391</v>
      </c>
    </row>
    <row r="93" spans="1:24" s="35" customFormat="1" ht="33.75">
      <c r="A93" s="38" t="s">
        <v>36</v>
      </c>
      <c r="B93" s="333" t="s">
        <v>559</v>
      </c>
      <c r="C93" s="65">
        <v>51578</v>
      </c>
      <c r="D93" s="93">
        <f t="shared" si="42"/>
        <v>2650</v>
      </c>
      <c r="E93" s="93">
        <v>200</v>
      </c>
      <c r="F93" s="93">
        <v>2450</v>
      </c>
      <c r="G93" s="93">
        <v>0</v>
      </c>
      <c r="H93" s="93">
        <v>0</v>
      </c>
      <c r="I93" s="93">
        <f t="shared" si="43"/>
        <v>0</v>
      </c>
      <c r="J93" s="95">
        <v>0</v>
      </c>
      <c r="K93" s="93">
        <v>0</v>
      </c>
      <c r="L93" s="93">
        <v>0</v>
      </c>
      <c r="M93" s="93">
        <v>0</v>
      </c>
      <c r="N93" s="93">
        <f t="shared" si="44"/>
        <v>0</v>
      </c>
      <c r="O93" s="95">
        <v>0</v>
      </c>
      <c r="P93" s="93">
        <v>0</v>
      </c>
      <c r="Q93" s="94">
        <v>0</v>
      </c>
      <c r="R93" s="94">
        <v>0</v>
      </c>
      <c r="S93" s="93">
        <f>+D93+I93+N93</f>
        <v>2650</v>
      </c>
      <c r="T93" s="93">
        <f t="shared" si="45"/>
        <v>200</v>
      </c>
      <c r="U93" s="93">
        <f t="shared" si="45"/>
        <v>2450</v>
      </c>
      <c r="V93" s="93">
        <f t="shared" si="45"/>
        <v>0</v>
      </c>
      <c r="W93" s="93">
        <f t="shared" si="45"/>
        <v>0</v>
      </c>
      <c r="X93" s="50" t="s">
        <v>71</v>
      </c>
    </row>
    <row r="94" spans="1:24" s="35" customFormat="1" ht="22.5">
      <c r="A94" s="38"/>
      <c r="B94" s="332" t="s">
        <v>458</v>
      </c>
      <c r="C94" s="65">
        <v>295900</v>
      </c>
      <c r="D94" s="93">
        <f t="shared" si="42"/>
        <v>14055</v>
      </c>
      <c r="E94" s="95">
        <v>0</v>
      </c>
      <c r="F94" s="95">
        <v>14055</v>
      </c>
      <c r="G94" s="95">
        <v>0</v>
      </c>
      <c r="H94" s="95">
        <v>0</v>
      </c>
      <c r="I94" s="93">
        <f t="shared" si="43"/>
        <v>0</v>
      </c>
      <c r="J94" s="95">
        <v>0</v>
      </c>
      <c r="K94" s="95">
        <v>0</v>
      </c>
      <c r="L94" s="95">
        <v>0</v>
      </c>
      <c r="M94" s="95">
        <v>0</v>
      </c>
      <c r="N94" s="93">
        <f t="shared" si="44"/>
        <v>0</v>
      </c>
      <c r="O94" s="95">
        <v>0</v>
      </c>
      <c r="P94" s="95">
        <v>0</v>
      </c>
      <c r="Q94" s="93">
        <v>0</v>
      </c>
      <c r="R94" s="93">
        <v>0</v>
      </c>
      <c r="S94" s="93">
        <f>+D94+I94+N94</f>
        <v>14055</v>
      </c>
      <c r="T94" s="93">
        <f t="shared" si="45"/>
        <v>0</v>
      </c>
      <c r="U94" s="93">
        <f t="shared" si="45"/>
        <v>14055</v>
      </c>
      <c r="V94" s="93">
        <f t="shared" si="45"/>
        <v>0</v>
      </c>
      <c r="W94" s="93">
        <f t="shared" si="45"/>
        <v>0</v>
      </c>
      <c r="X94" s="50"/>
    </row>
    <row r="95" spans="1:24" s="35" customFormat="1" ht="14.25" customHeight="1">
      <c r="A95" s="38"/>
      <c r="B95" s="70" t="s">
        <v>289</v>
      </c>
      <c r="C95" s="65">
        <f aca="true" t="shared" si="46" ref="C95:R95">SUM(C89:C94)</f>
        <v>567818</v>
      </c>
      <c r="D95" s="65">
        <f t="shared" si="46"/>
        <v>62722.936</v>
      </c>
      <c r="E95" s="65">
        <f t="shared" si="46"/>
        <v>4803.996</v>
      </c>
      <c r="F95" s="65">
        <f t="shared" si="46"/>
        <v>57918.94</v>
      </c>
      <c r="G95" s="65">
        <f t="shared" si="46"/>
        <v>0</v>
      </c>
      <c r="H95" s="65">
        <f t="shared" si="46"/>
        <v>0</v>
      </c>
      <c r="I95" s="65">
        <f t="shared" si="46"/>
        <v>42057.21799999999</v>
      </c>
      <c r="J95" s="65">
        <f t="shared" si="46"/>
        <v>4873.7880000000005</v>
      </c>
      <c r="K95" s="65">
        <f t="shared" si="46"/>
        <v>37183.43</v>
      </c>
      <c r="L95" s="65">
        <f t="shared" si="46"/>
        <v>0</v>
      </c>
      <c r="M95" s="65">
        <f t="shared" si="46"/>
        <v>0</v>
      </c>
      <c r="N95" s="65">
        <f t="shared" si="46"/>
        <v>12985.34</v>
      </c>
      <c r="O95" s="65">
        <f t="shared" si="46"/>
        <v>3397.37</v>
      </c>
      <c r="P95" s="65">
        <f t="shared" si="46"/>
        <v>9567.97</v>
      </c>
      <c r="Q95" s="65">
        <f t="shared" si="46"/>
        <v>20</v>
      </c>
      <c r="R95" s="65">
        <f t="shared" si="46"/>
        <v>0</v>
      </c>
      <c r="S95" s="93">
        <f t="shared" si="45"/>
        <v>117765.49399999999</v>
      </c>
      <c r="T95" s="93">
        <f>+E95+J95+O95</f>
        <v>13075.153999999999</v>
      </c>
      <c r="U95" s="93">
        <f>+F95+K95+P95</f>
        <v>104670.34</v>
      </c>
      <c r="V95" s="93">
        <f>+G95+L95+Q95</f>
        <v>20</v>
      </c>
      <c r="W95" s="93">
        <f>+H95+M95+R95</f>
        <v>0</v>
      </c>
      <c r="X95" s="50"/>
    </row>
    <row r="96" spans="1:24" s="35" customFormat="1" ht="15.75" customHeight="1">
      <c r="A96" s="38"/>
      <c r="B96" s="41" t="s">
        <v>398</v>
      </c>
      <c r="C96" s="81"/>
      <c r="D96" s="93"/>
      <c r="E96" s="93"/>
      <c r="F96" s="93"/>
      <c r="G96" s="93"/>
      <c r="H96" s="93"/>
      <c r="I96" s="93"/>
      <c r="J96" s="93"/>
      <c r="K96" s="96"/>
      <c r="L96" s="96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39"/>
    </row>
    <row r="97" spans="1:24" s="35" customFormat="1" ht="43.5" customHeight="1">
      <c r="A97" s="38" t="s">
        <v>37</v>
      </c>
      <c r="B97" s="278" t="s">
        <v>459</v>
      </c>
      <c r="C97" s="65">
        <v>23190</v>
      </c>
      <c r="D97" s="93">
        <f>+E97+F97+G97+H97</f>
        <v>8235.96</v>
      </c>
      <c r="E97" s="93">
        <v>1290.37</v>
      </c>
      <c r="F97" s="93">
        <v>6945.59</v>
      </c>
      <c r="G97" s="93">
        <v>0</v>
      </c>
      <c r="H97" s="93">
        <v>0</v>
      </c>
      <c r="I97" s="93">
        <f>+J97+K97+L97+M97</f>
        <v>7816.94</v>
      </c>
      <c r="J97" s="93">
        <v>1237.49</v>
      </c>
      <c r="K97" s="93">
        <v>6579.45</v>
      </c>
      <c r="L97" s="93">
        <v>0</v>
      </c>
      <c r="M97" s="93">
        <v>0</v>
      </c>
      <c r="N97" s="93">
        <f aca="true" t="shared" si="47" ref="N97:N117">+O97+P97+Q97+R97</f>
        <v>6058.14</v>
      </c>
      <c r="O97" s="93">
        <v>956.63</v>
      </c>
      <c r="P97" s="93">
        <v>5101.51</v>
      </c>
      <c r="Q97" s="93">
        <v>0</v>
      </c>
      <c r="R97" s="93">
        <v>0</v>
      </c>
      <c r="S97" s="93">
        <f>+D97+I97+N97</f>
        <v>22111.039999999997</v>
      </c>
      <c r="T97" s="93">
        <f>+E97+J97+O97</f>
        <v>3484.49</v>
      </c>
      <c r="U97" s="93">
        <f>+F97+K97+P97</f>
        <v>18626.550000000003</v>
      </c>
      <c r="V97" s="93">
        <f>+G97+L97+Q97</f>
        <v>0</v>
      </c>
      <c r="W97" s="93">
        <f>+H97+M97+R97</f>
        <v>0</v>
      </c>
      <c r="X97" s="286" t="s">
        <v>7</v>
      </c>
    </row>
    <row r="98" spans="1:24" s="35" customFormat="1" ht="45">
      <c r="A98" s="38" t="s">
        <v>181</v>
      </c>
      <c r="B98" s="278" t="s">
        <v>623</v>
      </c>
      <c r="C98" s="65">
        <v>10400</v>
      </c>
      <c r="D98" s="93">
        <f aca="true" t="shared" si="48" ref="D98:D117">+E98+F98+G98+H98</f>
        <v>2200</v>
      </c>
      <c r="E98" s="93">
        <v>200</v>
      </c>
      <c r="F98" s="93">
        <v>2000</v>
      </c>
      <c r="G98" s="93">
        <v>0</v>
      </c>
      <c r="H98" s="93">
        <v>0</v>
      </c>
      <c r="I98" s="93">
        <f aca="true" t="shared" si="49" ref="I98:I117">+J98+K98+L98+M98</f>
        <v>4400</v>
      </c>
      <c r="J98" s="95">
        <v>400</v>
      </c>
      <c r="K98" s="93">
        <v>4000</v>
      </c>
      <c r="L98" s="96">
        <v>0</v>
      </c>
      <c r="M98" s="93">
        <v>0</v>
      </c>
      <c r="N98" s="93">
        <f t="shared" si="47"/>
        <v>3300</v>
      </c>
      <c r="O98" s="93">
        <v>300</v>
      </c>
      <c r="P98" s="93">
        <v>3000</v>
      </c>
      <c r="Q98" s="93">
        <v>0</v>
      </c>
      <c r="R98" s="93">
        <v>0</v>
      </c>
      <c r="S98" s="93">
        <f aca="true" t="shared" si="50" ref="S98:S119">+D98+I98+N98</f>
        <v>9900</v>
      </c>
      <c r="T98" s="93">
        <f aca="true" t="shared" si="51" ref="T98:T103">+E98+J98+O98</f>
        <v>900</v>
      </c>
      <c r="U98" s="93">
        <f aca="true" t="shared" si="52" ref="U98:U103">+F98+K98+P98</f>
        <v>9000</v>
      </c>
      <c r="V98" s="93">
        <f aca="true" t="shared" si="53" ref="V98:W119">+G98+L98+Q98</f>
        <v>0</v>
      </c>
      <c r="W98" s="93">
        <f aca="true" t="shared" si="54" ref="W98:W103">+H98+M98+R98</f>
        <v>0</v>
      </c>
      <c r="X98" s="282" t="s">
        <v>451</v>
      </c>
    </row>
    <row r="99" spans="1:24" s="35" customFormat="1" ht="33.75">
      <c r="A99" s="38" t="s">
        <v>38</v>
      </c>
      <c r="B99" s="278" t="s">
        <v>410</v>
      </c>
      <c r="C99" s="65">
        <v>180000</v>
      </c>
      <c r="D99" s="93">
        <f t="shared" si="48"/>
        <v>0</v>
      </c>
      <c r="E99" s="93">
        <v>0</v>
      </c>
      <c r="F99" s="93">
        <v>0</v>
      </c>
      <c r="G99" s="93">
        <v>0</v>
      </c>
      <c r="H99" s="93">
        <v>0</v>
      </c>
      <c r="I99" s="93">
        <f t="shared" si="49"/>
        <v>33000</v>
      </c>
      <c r="J99" s="95">
        <v>3000</v>
      </c>
      <c r="K99" s="93">
        <v>30000</v>
      </c>
      <c r="L99" s="96">
        <v>0</v>
      </c>
      <c r="M99" s="93">
        <v>0</v>
      </c>
      <c r="N99" s="93">
        <f t="shared" si="47"/>
        <v>44000</v>
      </c>
      <c r="O99" s="95">
        <v>4000</v>
      </c>
      <c r="P99" s="93">
        <v>40000</v>
      </c>
      <c r="Q99" s="94">
        <v>0</v>
      </c>
      <c r="R99" s="94">
        <v>0</v>
      </c>
      <c r="S99" s="93">
        <f t="shared" si="50"/>
        <v>77000</v>
      </c>
      <c r="T99" s="93">
        <f t="shared" si="51"/>
        <v>7000</v>
      </c>
      <c r="U99" s="93">
        <f t="shared" si="52"/>
        <v>70000</v>
      </c>
      <c r="V99" s="93">
        <f t="shared" si="53"/>
        <v>0</v>
      </c>
      <c r="W99" s="93">
        <f t="shared" si="54"/>
        <v>0</v>
      </c>
      <c r="X99" s="282" t="s">
        <v>73</v>
      </c>
    </row>
    <row r="100" spans="1:24" s="35" customFormat="1" ht="26.25" customHeight="1">
      <c r="A100" s="38" t="s">
        <v>39</v>
      </c>
      <c r="B100" s="334" t="s">
        <v>580</v>
      </c>
      <c r="C100" s="65">
        <v>151500</v>
      </c>
      <c r="D100" s="93">
        <f t="shared" si="48"/>
        <v>43983</v>
      </c>
      <c r="E100" s="93">
        <v>3285</v>
      </c>
      <c r="F100" s="93">
        <v>40698</v>
      </c>
      <c r="G100" s="93">
        <v>0</v>
      </c>
      <c r="H100" s="93">
        <v>0</v>
      </c>
      <c r="I100" s="93">
        <f t="shared" si="49"/>
        <v>48909</v>
      </c>
      <c r="J100" s="93">
        <v>1428</v>
      </c>
      <c r="K100" s="93">
        <v>47481</v>
      </c>
      <c r="L100" s="93">
        <v>0</v>
      </c>
      <c r="M100" s="93">
        <v>0</v>
      </c>
      <c r="N100" s="93">
        <f t="shared" si="47"/>
        <v>6783</v>
      </c>
      <c r="O100" s="93">
        <v>0</v>
      </c>
      <c r="P100" s="93">
        <v>6783</v>
      </c>
      <c r="Q100" s="93">
        <v>0</v>
      </c>
      <c r="R100" s="93">
        <v>0</v>
      </c>
      <c r="S100" s="93">
        <f t="shared" si="50"/>
        <v>99675</v>
      </c>
      <c r="T100" s="93">
        <f t="shared" si="51"/>
        <v>4713</v>
      </c>
      <c r="U100" s="93">
        <f t="shared" si="52"/>
        <v>94962</v>
      </c>
      <c r="V100" s="93">
        <f t="shared" si="53"/>
        <v>0</v>
      </c>
      <c r="W100" s="93">
        <f t="shared" si="54"/>
        <v>0</v>
      </c>
      <c r="X100" s="50" t="s">
        <v>71</v>
      </c>
    </row>
    <row r="101" spans="1:24" s="35" customFormat="1" ht="33.75">
      <c r="A101" s="38" t="s">
        <v>40</v>
      </c>
      <c r="B101" s="276" t="s">
        <v>581</v>
      </c>
      <c r="C101" s="65">
        <v>58000</v>
      </c>
      <c r="D101" s="93">
        <f t="shared" si="48"/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f t="shared" si="49"/>
        <v>19800</v>
      </c>
      <c r="J101" s="93">
        <v>1800</v>
      </c>
      <c r="K101" s="93">
        <v>18000</v>
      </c>
      <c r="L101" s="93">
        <v>0</v>
      </c>
      <c r="M101" s="93">
        <v>0</v>
      </c>
      <c r="N101" s="93">
        <f t="shared" si="47"/>
        <v>19800</v>
      </c>
      <c r="O101" s="93">
        <v>1800</v>
      </c>
      <c r="P101" s="93">
        <v>18000</v>
      </c>
      <c r="Q101" s="93">
        <v>0</v>
      </c>
      <c r="R101" s="93">
        <v>0</v>
      </c>
      <c r="S101" s="93">
        <f t="shared" si="50"/>
        <v>39600</v>
      </c>
      <c r="T101" s="93">
        <f t="shared" si="51"/>
        <v>3600</v>
      </c>
      <c r="U101" s="93">
        <f t="shared" si="52"/>
        <v>36000</v>
      </c>
      <c r="V101" s="93">
        <f t="shared" si="53"/>
        <v>0</v>
      </c>
      <c r="W101" s="93">
        <f t="shared" si="54"/>
        <v>0</v>
      </c>
      <c r="X101" s="39" t="s">
        <v>73</v>
      </c>
    </row>
    <row r="102" spans="1:24" s="35" customFormat="1" ht="33.75">
      <c r="A102" s="38" t="s">
        <v>136</v>
      </c>
      <c r="B102" s="276" t="s">
        <v>582</v>
      </c>
      <c r="C102" s="65">
        <v>119000</v>
      </c>
      <c r="D102" s="93">
        <f t="shared" si="48"/>
        <v>0</v>
      </c>
      <c r="E102" s="95">
        <v>0</v>
      </c>
      <c r="F102" s="95">
        <v>0</v>
      </c>
      <c r="G102" s="95">
        <v>0</v>
      </c>
      <c r="H102" s="95">
        <v>0</v>
      </c>
      <c r="I102" s="93">
        <f t="shared" si="49"/>
        <v>25000</v>
      </c>
      <c r="J102" s="95">
        <v>2500</v>
      </c>
      <c r="K102" s="95">
        <v>22500</v>
      </c>
      <c r="L102" s="95">
        <v>0</v>
      </c>
      <c r="M102" s="95">
        <v>0</v>
      </c>
      <c r="N102" s="93">
        <f t="shared" si="47"/>
        <v>50000</v>
      </c>
      <c r="O102" s="95">
        <v>5000</v>
      </c>
      <c r="P102" s="95">
        <v>45000</v>
      </c>
      <c r="Q102" s="95">
        <v>0</v>
      </c>
      <c r="R102" s="95">
        <v>0</v>
      </c>
      <c r="S102" s="93">
        <f t="shared" si="50"/>
        <v>75000</v>
      </c>
      <c r="T102" s="93">
        <f t="shared" si="51"/>
        <v>7500</v>
      </c>
      <c r="U102" s="93">
        <f t="shared" si="52"/>
        <v>67500</v>
      </c>
      <c r="V102" s="93">
        <f t="shared" si="53"/>
        <v>0</v>
      </c>
      <c r="W102" s="93">
        <f t="shared" si="54"/>
        <v>0</v>
      </c>
      <c r="X102" s="39" t="s">
        <v>73</v>
      </c>
    </row>
    <row r="103" spans="1:24" s="35" customFormat="1" ht="22.5">
      <c r="A103" s="38" t="s">
        <v>83</v>
      </c>
      <c r="B103" s="276" t="s">
        <v>528</v>
      </c>
      <c r="C103" s="65">
        <v>1500000</v>
      </c>
      <c r="D103" s="93">
        <f t="shared" si="48"/>
        <v>0</v>
      </c>
      <c r="E103" s="95">
        <v>0</v>
      </c>
      <c r="F103" s="95">
        <v>0</v>
      </c>
      <c r="G103" s="95">
        <v>0</v>
      </c>
      <c r="H103" s="95">
        <v>0</v>
      </c>
      <c r="I103" s="93">
        <f t="shared" si="49"/>
        <v>55000</v>
      </c>
      <c r="J103" s="95">
        <v>5000</v>
      </c>
      <c r="K103" s="95">
        <v>50000</v>
      </c>
      <c r="L103" s="95">
        <v>0</v>
      </c>
      <c r="M103" s="95">
        <v>0</v>
      </c>
      <c r="N103" s="93">
        <f t="shared" si="47"/>
        <v>110000</v>
      </c>
      <c r="O103" s="95">
        <v>10000</v>
      </c>
      <c r="P103" s="95">
        <v>100000</v>
      </c>
      <c r="Q103" s="95">
        <v>0</v>
      </c>
      <c r="R103" s="95">
        <v>0</v>
      </c>
      <c r="S103" s="93">
        <f t="shared" si="50"/>
        <v>165000</v>
      </c>
      <c r="T103" s="93">
        <f t="shared" si="51"/>
        <v>15000</v>
      </c>
      <c r="U103" s="93">
        <f t="shared" si="52"/>
        <v>150000</v>
      </c>
      <c r="V103" s="93">
        <f t="shared" si="53"/>
        <v>0</v>
      </c>
      <c r="W103" s="93">
        <f t="shared" si="54"/>
        <v>0</v>
      </c>
      <c r="X103" s="39" t="s">
        <v>73</v>
      </c>
    </row>
    <row r="104" spans="1:24" s="35" customFormat="1" ht="33.75">
      <c r="A104" s="38" t="s">
        <v>154</v>
      </c>
      <c r="B104" s="276" t="s">
        <v>159</v>
      </c>
      <c r="C104" s="65" t="s">
        <v>151</v>
      </c>
      <c r="D104" s="93">
        <f t="shared" si="48"/>
        <v>0</v>
      </c>
      <c r="E104" s="95">
        <v>0</v>
      </c>
      <c r="F104" s="95">
        <v>0</v>
      </c>
      <c r="G104" s="95">
        <v>0</v>
      </c>
      <c r="H104" s="95">
        <v>0</v>
      </c>
      <c r="I104" s="93">
        <f t="shared" si="49"/>
        <v>38060</v>
      </c>
      <c r="J104" s="95">
        <v>3460</v>
      </c>
      <c r="K104" s="95">
        <v>34600</v>
      </c>
      <c r="L104" s="95">
        <v>0</v>
      </c>
      <c r="M104" s="95">
        <v>0</v>
      </c>
      <c r="N104" s="93">
        <f t="shared" si="47"/>
        <v>38060</v>
      </c>
      <c r="O104" s="95">
        <v>3460</v>
      </c>
      <c r="P104" s="95">
        <v>34600</v>
      </c>
      <c r="Q104" s="95">
        <v>0</v>
      </c>
      <c r="R104" s="95">
        <v>0</v>
      </c>
      <c r="S104" s="93">
        <f t="shared" si="50"/>
        <v>76120</v>
      </c>
      <c r="T104" s="93">
        <v>6920</v>
      </c>
      <c r="U104" s="93">
        <v>69200</v>
      </c>
      <c r="V104" s="93">
        <f t="shared" si="53"/>
        <v>0</v>
      </c>
      <c r="W104" s="93">
        <v>0</v>
      </c>
      <c r="X104" s="39" t="s">
        <v>73</v>
      </c>
    </row>
    <row r="105" spans="1:24" s="35" customFormat="1" ht="22.5">
      <c r="A105" s="38" t="s">
        <v>155</v>
      </c>
      <c r="B105" s="276" t="s">
        <v>411</v>
      </c>
      <c r="C105" s="65">
        <v>4492480</v>
      </c>
      <c r="D105" s="93">
        <f t="shared" si="48"/>
        <v>0</v>
      </c>
      <c r="E105" s="95">
        <v>0</v>
      </c>
      <c r="F105" s="95">
        <v>0</v>
      </c>
      <c r="G105" s="95">
        <v>0</v>
      </c>
      <c r="H105" s="95">
        <v>0</v>
      </c>
      <c r="I105" s="93">
        <f t="shared" si="49"/>
        <v>49390</v>
      </c>
      <c r="J105" s="95">
        <v>4490</v>
      </c>
      <c r="K105" s="95">
        <v>44900</v>
      </c>
      <c r="L105" s="95">
        <v>0</v>
      </c>
      <c r="M105" s="95">
        <v>0</v>
      </c>
      <c r="N105" s="93">
        <f t="shared" si="47"/>
        <v>49390</v>
      </c>
      <c r="O105" s="95">
        <v>4490</v>
      </c>
      <c r="P105" s="95">
        <v>44900</v>
      </c>
      <c r="Q105" s="95">
        <v>0</v>
      </c>
      <c r="R105" s="95">
        <v>0</v>
      </c>
      <c r="S105" s="93">
        <f t="shared" si="50"/>
        <v>98780</v>
      </c>
      <c r="T105" s="93">
        <v>8980</v>
      </c>
      <c r="U105" s="93">
        <v>89800</v>
      </c>
      <c r="V105" s="93">
        <f t="shared" si="53"/>
        <v>0</v>
      </c>
      <c r="W105" s="93">
        <f t="shared" si="53"/>
        <v>0</v>
      </c>
      <c r="X105" s="39" t="s">
        <v>73</v>
      </c>
    </row>
    <row r="106" spans="1:24" s="35" customFormat="1" ht="22.5">
      <c r="A106" s="38" t="s">
        <v>169</v>
      </c>
      <c r="B106" s="276" t="s">
        <v>412</v>
      </c>
      <c r="C106" s="65">
        <v>499550</v>
      </c>
      <c r="D106" s="93">
        <f t="shared" si="48"/>
        <v>0</v>
      </c>
      <c r="E106" s="95">
        <v>0</v>
      </c>
      <c r="F106" s="95">
        <v>0</v>
      </c>
      <c r="G106" s="95">
        <v>0</v>
      </c>
      <c r="H106" s="95">
        <v>0</v>
      </c>
      <c r="I106" s="93">
        <f t="shared" si="49"/>
        <v>49485</v>
      </c>
      <c r="J106" s="95">
        <v>4490</v>
      </c>
      <c r="K106" s="95">
        <v>44995</v>
      </c>
      <c r="L106" s="95">
        <v>0</v>
      </c>
      <c r="M106" s="95">
        <v>0</v>
      </c>
      <c r="N106" s="93">
        <f t="shared" si="47"/>
        <v>49485</v>
      </c>
      <c r="O106" s="95">
        <v>4490</v>
      </c>
      <c r="P106" s="95">
        <v>44995</v>
      </c>
      <c r="Q106" s="95">
        <v>0</v>
      </c>
      <c r="R106" s="95">
        <v>0</v>
      </c>
      <c r="S106" s="93">
        <f t="shared" si="50"/>
        <v>98970</v>
      </c>
      <c r="T106" s="93">
        <v>8980</v>
      </c>
      <c r="U106" s="93">
        <v>89990</v>
      </c>
      <c r="V106" s="93">
        <f t="shared" si="53"/>
        <v>0</v>
      </c>
      <c r="W106" s="93">
        <f t="shared" si="53"/>
        <v>0</v>
      </c>
      <c r="X106" s="39" t="s">
        <v>73</v>
      </c>
    </row>
    <row r="107" spans="1:24" s="35" customFormat="1" ht="22.5">
      <c r="A107" s="38" t="s">
        <v>156</v>
      </c>
      <c r="B107" s="276" t="s">
        <v>413</v>
      </c>
      <c r="C107" s="65">
        <v>124700</v>
      </c>
      <c r="D107" s="93">
        <f t="shared" si="48"/>
        <v>24940</v>
      </c>
      <c r="E107" s="95">
        <v>2494</v>
      </c>
      <c r="F107" s="95">
        <v>22446</v>
      </c>
      <c r="G107" s="95">
        <v>0</v>
      </c>
      <c r="H107" s="95">
        <v>0</v>
      </c>
      <c r="I107" s="93">
        <f t="shared" si="49"/>
        <v>174580</v>
      </c>
      <c r="J107" s="95">
        <v>2494</v>
      </c>
      <c r="K107" s="95">
        <v>22446</v>
      </c>
      <c r="L107" s="95">
        <f>+M107+N107+O107+P107</f>
        <v>99760</v>
      </c>
      <c r="M107" s="95">
        <f>+N107+O107+P107+Q107</f>
        <v>49880</v>
      </c>
      <c r="N107" s="93">
        <f t="shared" si="47"/>
        <v>24940</v>
      </c>
      <c r="O107" s="95">
        <v>2494</v>
      </c>
      <c r="P107" s="95">
        <v>22446</v>
      </c>
      <c r="Q107" s="95">
        <v>0</v>
      </c>
      <c r="R107" s="95">
        <v>0</v>
      </c>
      <c r="S107" s="93">
        <f t="shared" si="50"/>
        <v>224460</v>
      </c>
      <c r="T107" s="93">
        <v>7482</v>
      </c>
      <c r="U107" s="93">
        <v>67338</v>
      </c>
      <c r="V107" s="93">
        <v>0</v>
      </c>
      <c r="W107" s="93">
        <v>0</v>
      </c>
      <c r="X107" s="39" t="s">
        <v>73</v>
      </c>
    </row>
    <row r="108" spans="1:24" s="35" customFormat="1" ht="45">
      <c r="A108" s="38" t="s">
        <v>157</v>
      </c>
      <c r="B108" s="276" t="s">
        <v>152</v>
      </c>
      <c r="C108" s="65">
        <v>243500</v>
      </c>
      <c r="D108" s="93">
        <f t="shared" si="48"/>
        <v>53570</v>
      </c>
      <c r="E108" s="95">
        <v>4870</v>
      </c>
      <c r="F108" s="95">
        <v>48700</v>
      </c>
      <c r="G108" s="95">
        <v>0</v>
      </c>
      <c r="H108" s="95">
        <v>0</v>
      </c>
      <c r="I108" s="93">
        <f t="shared" si="49"/>
        <v>53570</v>
      </c>
      <c r="J108" s="95">
        <v>4870</v>
      </c>
      <c r="K108" s="95">
        <v>48700</v>
      </c>
      <c r="L108" s="95">
        <v>0</v>
      </c>
      <c r="M108" s="95">
        <v>0</v>
      </c>
      <c r="N108" s="93">
        <f t="shared" si="47"/>
        <v>53570</v>
      </c>
      <c r="O108" s="95">
        <v>4870</v>
      </c>
      <c r="P108" s="95">
        <v>48700</v>
      </c>
      <c r="Q108" s="95">
        <v>0</v>
      </c>
      <c r="R108" s="95">
        <v>0</v>
      </c>
      <c r="S108" s="93">
        <f t="shared" si="50"/>
        <v>160710</v>
      </c>
      <c r="T108" s="93">
        <v>14610</v>
      </c>
      <c r="U108" s="93">
        <v>146100</v>
      </c>
      <c r="V108" s="93">
        <f t="shared" si="53"/>
        <v>0</v>
      </c>
      <c r="W108" s="93">
        <f t="shared" si="53"/>
        <v>0</v>
      </c>
      <c r="X108" s="39" t="s">
        <v>73</v>
      </c>
    </row>
    <row r="109" spans="1:24" s="35" customFormat="1" ht="56.25">
      <c r="A109" s="38" t="s">
        <v>158</v>
      </c>
      <c r="B109" s="276" t="s">
        <v>153</v>
      </c>
      <c r="C109" s="65">
        <v>91974</v>
      </c>
      <c r="D109" s="93">
        <f t="shared" si="48"/>
        <v>30628</v>
      </c>
      <c r="E109" s="95">
        <v>3035.8</v>
      </c>
      <c r="F109" s="95">
        <v>27592.2</v>
      </c>
      <c r="G109" s="95">
        <v>0</v>
      </c>
      <c r="H109" s="95">
        <v>0</v>
      </c>
      <c r="I109" s="93">
        <f t="shared" si="49"/>
        <v>30658</v>
      </c>
      <c r="J109" s="95">
        <v>3065.8</v>
      </c>
      <c r="K109" s="95">
        <v>27592.2</v>
      </c>
      <c r="L109" s="95">
        <v>0</v>
      </c>
      <c r="M109" s="95">
        <v>0</v>
      </c>
      <c r="N109" s="93">
        <f t="shared" si="47"/>
        <v>30658</v>
      </c>
      <c r="O109" s="95">
        <v>3065.8</v>
      </c>
      <c r="P109" s="95">
        <v>27592.2</v>
      </c>
      <c r="Q109" s="95">
        <v>0</v>
      </c>
      <c r="R109" s="95">
        <v>0</v>
      </c>
      <c r="S109" s="93">
        <f t="shared" si="50"/>
        <v>91944</v>
      </c>
      <c r="T109" s="93">
        <v>9197.4</v>
      </c>
      <c r="U109" s="93">
        <v>82776.6</v>
      </c>
      <c r="V109" s="93">
        <f t="shared" si="53"/>
        <v>0</v>
      </c>
      <c r="W109" s="93">
        <f t="shared" si="53"/>
        <v>0</v>
      </c>
      <c r="X109" s="39" t="s">
        <v>73</v>
      </c>
    </row>
    <row r="110" spans="1:24" s="35" customFormat="1" ht="22.5">
      <c r="A110" s="38" t="s">
        <v>167</v>
      </c>
      <c r="B110" s="276" t="s">
        <v>166</v>
      </c>
      <c r="C110" s="95">
        <v>11067</v>
      </c>
      <c r="D110" s="93">
        <f t="shared" si="48"/>
        <v>1106.7</v>
      </c>
      <c r="E110" s="95">
        <v>0</v>
      </c>
      <c r="F110" s="95">
        <v>640</v>
      </c>
      <c r="G110" s="95">
        <v>466.7</v>
      </c>
      <c r="H110" s="95">
        <v>0</v>
      </c>
      <c r="I110" s="93">
        <f t="shared" si="49"/>
        <v>1660.05</v>
      </c>
      <c r="J110" s="95">
        <v>0</v>
      </c>
      <c r="K110" s="95">
        <v>960</v>
      </c>
      <c r="L110" s="95">
        <v>700.05</v>
      </c>
      <c r="M110" s="95">
        <v>0</v>
      </c>
      <c r="N110" s="93">
        <f t="shared" si="47"/>
        <v>1660.05</v>
      </c>
      <c r="O110" s="95">
        <v>0</v>
      </c>
      <c r="P110" s="95">
        <v>960</v>
      </c>
      <c r="Q110" s="95">
        <v>700.05</v>
      </c>
      <c r="R110" s="95">
        <v>0</v>
      </c>
      <c r="S110" s="93">
        <f t="shared" si="50"/>
        <v>4426.8</v>
      </c>
      <c r="T110" s="93">
        <f aca="true" t="shared" si="55" ref="T110:U119">+E110+J110+O110</f>
        <v>0</v>
      </c>
      <c r="U110" s="93">
        <f t="shared" si="55"/>
        <v>2560</v>
      </c>
      <c r="V110" s="93">
        <f t="shared" si="53"/>
        <v>1866.8</v>
      </c>
      <c r="W110" s="93">
        <f t="shared" si="53"/>
        <v>0</v>
      </c>
      <c r="X110" s="39" t="s">
        <v>168</v>
      </c>
    </row>
    <row r="111" spans="1:24" s="35" customFormat="1" ht="45">
      <c r="A111" s="38" t="s">
        <v>170</v>
      </c>
      <c r="B111" s="276" t="s">
        <v>583</v>
      </c>
      <c r="C111" s="95">
        <v>370000</v>
      </c>
      <c r="D111" s="93">
        <f t="shared" si="48"/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f t="shared" si="49"/>
        <v>27000</v>
      </c>
      <c r="J111" s="95">
        <v>2000</v>
      </c>
      <c r="K111" s="95">
        <v>25000</v>
      </c>
      <c r="L111" s="95">
        <v>0</v>
      </c>
      <c r="M111" s="95">
        <v>0</v>
      </c>
      <c r="N111" s="95">
        <f t="shared" si="47"/>
        <v>80000</v>
      </c>
      <c r="O111" s="95">
        <v>10000</v>
      </c>
      <c r="P111" s="95">
        <v>70000</v>
      </c>
      <c r="Q111" s="95">
        <v>0</v>
      </c>
      <c r="R111" s="95">
        <v>0</v>
      </c>
      <c r="S111" s="93">
        <f t="shared" si="50"/>
        <v>107000</v>
      </c>
      <c r="T111" s="93">
        <f t="shared" si="55"/>
        <v>12000</v>
      </c>
      <c r="U111" s="93">
        <f t="shared" si="55"/>
        <v>95000</v>
      </c>
      <c r="V111" s="93">
        <f t="shared" si="53"/>
        <v>0</v>
      </c>
      <c r="W111" s="93">
        <f t="shared" si="53"/>
        <v>0</v>
      </c>
      <c r="X111" s="39" t="s">
        <v>73</v>
      </c>
    </row>
    <row r="112" spans="1:24" s="35" customFormat="1" ht="45">
      <c r="A112" s="38" t="s">
        <v>183</v>
      </c>
      <c r="B112" s="276" t="s">
        <v>584</v>
      </c>
      <c r="C112" s="95">
        <v>37950</v>
      </c>
      <c r="D112" s="95">
        <f t="shared" si="48"/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f t="shared" si="49"/>
        <v>10000</v>
      </c>
      <c r="J112" s="95">
        <v>1000</v>
      </c>
      <c r="K112" s="95">
        <v>9000</v>
      </c>
      <c r="L112" s="95">
        <v>0</v>
      </c>
      <c r="M112" s="95">
        <v>0</v>
      </c>
      <c r="N112" s="95">
        <f t="shared" si="47"/>
        <v>17000</v>
      </c>
      <c r="O112" s="95">
        <v>2000</v>
      </c>
      <c r="P112" s="95">
        <v>15000</v>
      </c>
      <c r="Q112" s="95">
        <v>0</v>
      </c>
      <c r="R112" s="95">
        <v>0</v>
      </c>
      <c r="S112" s="93">
        <f t="shared" si="50"/>
        <v>27000</v>
      </c>
      <c r="T112" s="93">
        <f t="shared" si="55"/>
        <v>3000</v>
      </c>
      <c r="U112" s="93">
        <f t="shared" si="55"/>
        <v>24000</v>
      </c>
      <c r="V112" s="93">
        <f t="shared" si="53"/>
        <v>0</v>
      </c>
      <c r="W112" s="93">
        <f t="shared" si="53"/>
        <v>0</v>
      </c>
      <c r="X112" s="39" t="s">
        <v>73</v>
      </c>
    </row>
    <row r="113" spans="1:24" s="35" customFormat="1" ht="44.25" customHeight="1">
      <c r="A113" s="38" t="s">
        <v>184</v>
      </c>
      <c r="B113" s="276" t="s">
        <v>529</v>
      </c>
      <c r="C113" s="95">
        <v>60116</v>
      </c>
      <c r="D113" s="95">
        <f t="shared" si="48"/>
        <v>0</v>
      </c>
      <c r="E113" s="95">
        <v>0</v>
      </c>
      <c r="F113" s="95">
        <v>0</v>
      </c>
      <c r="G113" s="95">
        <v>0</v>
      </c>
      <c r="H113" s="95">
        <v>0</v>
      </c>
      <c r="I113" s="95">
        <f t="shared" si="49"/>
        <v>10000</v>
      </c>
      <c r="J113" s="95">
        <v>1000</v>
      </c>
      <c r="K113" s="95">
        <v>9000</v>
      </c>
      <c r="L113" s="95">
        <v>0</v>
      </c>
      <c r="M113" s="95">
        <v>0</v>
      </c>
      <c r="N113" s="95">
        <f t="shared" si="47"/>
        <v>21000</v>
      </c>
      <c r="O113" s="95">
        <v>3000</v>
      </c>
      <c r="P113" s="95">
        <v>18000</v>
      </c>
      <c r="Q113" s="95">
        <v>0</v>
      </c>
      <c r="R113" s="95">
        <v>0</v>
      </c>
      <c r="S113" s="93">
        <f t="shared" si="50"/>
        <v>31000</v>
      </c>
      <c r="T113" s="93">
        <f t="shared" si="55"/>
        <v>4000</v>
      </c>
      <c r="U113" s="93">
        <f t="shared" si="55"/>
        <v>27000</v>
      </c>
      <c r="V113" s="93">
        <f t="shared" si="53"/>
        <v>0</v>
      </c>
      <c r="W113" s="93">
        <f t="shared" si="53"/>
        <v>0</v>
      </c>
      <c r="X113" s="39" t="s">
        <v>73</v>
      </c>
    </row>
    <row r="114" spans="1:24" s="35" customFormat="1" ht="33.75">
      <c r="A114" s="38" t="s">
        <v>185</v>
      </c>
      <c r="B114" s="276" t="s">
        <v>460</v>
      </c>
      <c r="C114" s="95">
        <v>207900</v>
      </c>
      <c r="D114" s="95">
        <f t="shared" si="48"/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f t="shared" si="49"/>
        <v>10000</v>
      </c>
      <c r="J114" s="95">
        <v>2000</v>
      </c>
      <c r="K114" s="95">
        <v>8000</v>
      </c>
      <c r="L114" s="95">
        <v>0</v>
      </c>
      <c r="M114" s="95">
        <v>0</v>
      </c>
      <c r="N114" s="95">
        <f t="shared" si="47"/>
        <v>24000</v>
      </c>
      <c r="O114" s="95">
        <v>4000</v>
      </c>
      <c r="P114" s="95">
        <v>20000</v>
      </c>
      <c r="Q114" s="95">
        <v>0</v>
      </c>
      <c r="R114" s="95">
        <v>0</v>
      </c>
      <c r="S114" s="93">
        <f t="shared" si="50"/>
        <v>34000</v>
      </c>
      <c r="T114" s="93">
        <f t="shared" si="55"/>
        <v>6000</v>
      </c>
      <c r="U114" s="93">
        <f t="shared" si="55"/>
        <v>28000</v>
      </c>
      <c r="V114" s="93">
        <f t="shared" si="53"/>
        <v>0</v>
      </c>
      <c r="W114" s="93">
        <f t="shared" si="53"/>
        <v>0</v>
      </c>
      <c r="X114" s="39" t="s">
        <v>73</v>
      </c>
    </row>
    <row r="115" spans="1:24" s="35" customFormat="1" ht="38.25" customHeight="1">
      <c r="A115" s="38" t="s">
        <v>186</v>
      </c>
      <c r="B115" s="276" t="s">
        <v>585</v>
      </c>
      <c r="C115" s="95">
        <v>39820</v>
      </c>
      <c r="D115" s="95">
        <f t="shared" si="48"/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f t="shared" si="49"/>
        <v>10000</v>
      </c>
      <c r="J115" s="95">
        <v>2000</v>
      </c>
      <c r="K115" s="95">
        <v>8000</v>
      </c>
      <c r="L115" s="95">
        <v>0</v>
      </c>
      <c r="M115" s="95">
        <v>0</v>
      </c>
      <c r="N115" s="95">
        <f t="shared" si="47"/>
        <v>21000</v>
      </c>
      <c r="O115" s="95">
        <v>3000</v>
      </c>
      <c r="P115" s="95">
        <v>18000</v>
      </c>
      <c r="Q115" s="95">
        <v>0</v>
      </c>
      <c r="R115" s="95">
        <v>0</v>
      </c>
      <c r="S115" s="93">
        <f t="shared" si="50"/>
        <v>31000</v>
      </c>
      <c r="T115" s="93">
        <f t="shared" si="55"/>
        <v>5000</v>
      </c>
      <c r="U115" s="93">
        <f t="shared" si="55"/>
        <v>26000</v>
      </c>
      <c r="V115" s="93">
        <f t="shared" si="53"/>
        <v>0</v>
      </c>
      <c r="W115" s="93">
        <f t="shared" si="53"/>
        <v>0</v>
      </c>
      <c r="X115" s="39" t="s">
        <v>73</v>
      </c>
    </row>
    <row r="116" spans="1:24" s="35" customFormat="1" ht="38.25" customHeight="1">
      <c r="A116" s="38" t="s">
        <v>187</v>
      </c>
      <c r="B116" s="276" t="s">
        <v>586</v>
      </c>
      <c r="C116" s="95">
        <v>51100</v>
      </c>
      <c r="D116" s="95">
        <f t="shared" si="48"/>
        <v>0</v>
      </c>
      <c r="E116" s="95">
        <v>0</v>
      </c>
      <c r="F116" s="95">
        <v>0</v>
      </c>
      <c r="G116" s="95">
        <v>0</v>
      </c>
      <c r="H116" s="95">
        <v>0</v>
      </c>
      <c r="I116" s="95">
        <f t="shared" si="49"/>
        <v>10000</v>
      </c>
      <c r="J116" s="95">
        <v>2000</v>
      </c>
      <c r="K116" s="95">
        <v>8000</v>
      </c>
      <c r="L116" s="95">
        <v>0</v>
      </c>
      <c r="M116" s="95">
        <v>0</v>
      </c>
      <c r="N116" s="95">
        <f t="shared" si="47"/>
        <v>21000</v>
      </c>
      <c r="O116" s="95">
        <v>3000</v>
      </c>
      <c r="P116" s="95">
        <v>18000</v>
      </c>
      <c r="Q116" s="95">
        <v>0</v>
      </c>
      <c r="R116" s="95">
        <v>0</v>
      </c>
      <c r="S116" s="93">
        <f t="shared" si="50"/>
        <v>31000</v>
      </c>
      <c r="T116" s="93">
        <f t="shared" si="55"/>
        <v>5000</v>
      </c>
      <c r="U116" s="93">
        <f t="shared" si="55"/>
        <v>26000</v>
      </c>
      <c r="V116" s="93">
        <f t="shared" si="53"/>
        <v>0</v>
      </c>
      <c r="W116" s="93">
        <f t="shared" si="53"/>
        <v>0</v>
      </c>
      <c r="X116" s="39" t="s">
        <v>73</v>
      </c>
    </row>
    <row r="117" spans="1:24" s="35" customFormat="1" ht="38.25" customHeight="1">
      <c r="A117" s="38" t="s">
        <v>190</v>
      </c>
      <c r="B117" s="276" t="s">
        <v>624</v>
      </c>
      <c r="C117" s="95">
        <v>186000</v>
      </c>
      <c r="D117" s="95">
        <f t="shared" si="48"/>
        <v>13550</v>
      </c>
      <c r="E117" s="95">
        <v>1041.67</v>
      </c>
      <c r="F117" s="95">
        <v>3700</v>
      </c>
      <c r="G117" s="95">
        <v>8808.33</v>
      </c>
      <c r="H117" s="95">
        <v>0</v>
      </c>
      <c r="I117" s="95">
        <f t="shared" si="49"/>
        <v>17211.77</v>
      </c>
      <c r="J117" s="95">
        <v>3921.57</v>
      </c>
      <c r="K117" s="95">
        <v>5000</v>
      </c>
      <c r="L117" s="95">
        <v>8290.2</v>
      </c>
      <c r="M117" s="95">
        <v>0</v>
      </c>
      <c r="N117" s="95">
        <f t="shared" si="47"/>
        <v>8607.14</v>
      </c>
      <c r="O117" s="95">
        <v>1785.71</v>
      </c>
      <c r="P117" s="95">
        <v>5000</v>
      </c>
      <c r="Q117" s="95">
        <v>1821.43</v>
      </c>
      <c r="R117" s="95">
        <v>0</v>
      </c>
      <c r="S117" s="93">
        <f t="shared" si="50"/>
        <v>39368.91</v>
      </c>
      <c r="T117" s="93">
        <f t="shared" si="55"/>
        <v>6748.95</v>
      </c>
      <c r="U117" s="93">
        <f t="shared" si="55"/>
        <v>13700</v>
      </c>
      <c r="V117" s="93">
        <f t="shared" si="53"/>
        <v>18919.96</v>
      </c>
      <c r="W117" s="93">
        <f t="shared" si="53"/>
        <v>0</v>
      </c>
      <c r="X117" s="39"/>
    </row>
    <row r="118" spans="1:24" s="35" customFormat="1" ht="11.25">
      <c r="A118" s="56"/>
      <c r="B118" s="67" t="s">
        <v>289</v>
      </c>
      <c r="C118" s="65">
        <f>SUM(C97:C117)</f>
        <v>8458247</v>
      </c>
      <c r="D118" s="65">
        <f aca="true" t="shared" si="56" ref="D118:R118">SUM(D97:D117)</f>
        <v>178213.66</v>
      </c>
      <c r="E118" s="65">
        <f t="shared" si="56"/>
        <v>16216.839999999998</v>
      </c>
      <c r="F118" s="65">
        <f t="shared" si="56"/>
        <v>152721.79</v>
      </c>
      <c r="G118" s="65">
        <f t="shared" si="56"/>
        <v>9275.03</v>
      </c>
      <c r="H118" s="65">
        <f t="shared" si="56"/>
        <v>0</v>
      </c>
      <c r="I118" s="65">
        <f t="shared" si="56"/>
        <v>685540.76</v>
      </c>
      <c r="J118" s="65">
        <f t="shared" si="56"/>
        <v>52156.86</v>
      </c>
      <c r="K118" s="65">
        <f t="shared" si="56"/>
        <v>474753.65</v>
      </c>
      <c r="L118" s="65">
        <f t="shared" si="56"/>
        <v>108750.25</v>
      </c>
      <c r="M118" s="65">
        <f t="shared" si="56"/>
        <v>49880</v>
      </c>
      <c r="N118" s="65">
        <f t="shared" si="56"/>
        <v>680311.33</v>
      </c>
      <c r="O118" s="65">
        <f t="shared" si="56"/>
        <v>71712.14000000001</v>
      </c>
      <c r="P118" s="65">
        <f t="shared" si="56"/>
        <v>606077.71</v>
      </c>
      <c r="Q118" s="65">
        <f t="shared" si="56"/>
        <v>2521.48</v>
      </c>
      <c r="R118" s="65">
        <f t="shared" si="56"/>
        <v>0</v>
      </c>
      <c r="S118" s="93">
        <f t="shared" si="50"/>
        <v>1544065.75</v>
      </c>
      <c r="T118" s="93">
        <f t="shared" si="55"/>
        <v>140085.84000000003</v>
      </c>
      <c r="U118" s="93">
        <f t="shared" si="55"/>
        <v>1233553.15</v>
      </c>
      <c r="V118" s="93">
        <f t="shared" si="53"/>
        <v>120546.76</v>
      </c>
      <c r="W118" s="93">
        <f t="shared" si="53"/>
        <v>49880</v>
      </c>
      <c r="X118" s="50"/>
    </row>
    <row r="119" spans="1:24" s="35" customFormat="1" ht="17.25" customHeight="1">
      <c r="A119" s="40"/>
      <c r="B119" s="44" t="s">
        <v>468</v>
      </c>
      <c r="C119" s="80">
        <f>+C118+C95</f>
        <v>9026065</v>
      </c>
      <c r="D119" s="80">
        <f aca="true" t="shared" si="57" ref="D119:R119">+D118+D95</f>
        <v>240936.59600000002</v>
      </c>
      <c r="E119" s="80">
        <f t="shared" si="57"/>
        <v>21020.836</v>
      </c>
      <c r="F119" s="80">
        <f t="shared" si="57"/>
        <v>210640.73</v>
      </c>
      <c r="G119" s="80">
        <f t="shared" si="57"/>
        <v>9275.03</v>
      </c>
      <c r="H119" s="80">
        <f t="shared" si="57"/>
        <v>0</v>
      </c>
      <c r="I119" s="80">
        <f t="shared" si="57"/>
        <v>727597.978</v>
      </c>
      <c r="J119" s="80">
        <f t="shared" si="57"/>
        <v>57030.648</v>
      </c>
      <c r="K119" s="80">
        <f t="shared" si="57"/>
        <v>511937.08</v>
      </c>
      <c r="L119" s="80">
        <f t="shared" si="57"/>
        <v>108750.25</v>
      </c>
      <c r="M119" s="80">
        <f t="shared" si="57"/>
        <v>49880</v>
      </c>
      <c r="N119" s="80">
        <f t="shared" si="57"/>
        <v>693296.6699999999</v>
      </c>
      <c r="O119" s="80">
        <f t="shared" si="57"/>
        <v>75109.51000000001</v>
      </c>
      <c r="P119" s="80">
        <f t="shared" si="57"/>
        <v>615645.6799999999</v>
      </c>
      <c r="Q119" s="80">
        <f t="shared" si="57"/>
        <v>2541.48</v>
      </c>
      <c r="R119" s="80">
        <f t="shared" si="57"/>
        <v>0</v>
      </c>
      <c r="S119" s="89">
        <f t="shared" si="50"/>
        <v>1661831.244</v>
      </c>
      <c r="T119" s="89">
        <f t="shared" si="55"/>
        <v>153160.994</v>
      </c>
      <c r="U119" s="89">
        <f t="shared" si="55"/>
        <v>1338223.49</v>
      </c>
      <c r="V119" s="89">
        <f t="shared" si="53"/>
        <v>120566.76</v>
      </c>
      <c r="W119" s="89">
        <f t="shared" si="53"/>
        <v>49880</v>
      </c>
      <c r="X119" s="51"/>
    </row>
    <row r="120" spans="1:24" s="202" customFormat="1" ht="18.75" customHeight="1">
      <c r="A120" s="444" t="s">
        <v>15</v>
      </c>
      <c r="B120" s="445"/>
      <c r="C120" s="197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9"/>
      <c r="Q120" s="199"/>
      <c r="R120" s="198"/>
      <c r="S120" s="198"/>
      <c r="T120" s="198"/>
      <c r="U120" s="198"/>
      <c r="V120" s="198"/>
      <c r="W120" s="198"/>
      <c r="X120" s="201"/>
    </row>
    <row r="121" spans="1:24" s="49" customFormat="1" ht="15.75" customHeight="1">
      <c r="A121" s="40"/>
      <c r="B121" s="37" t="s">
        <v>19</v>
      </c>
      <c r="C121" s="65"/>
      <c r="D121" s="93"/>
      <c r="E121" s="93"/>
      <c r="F121" s="93"/>
      <c r="G121" s="93"/>
      <c r="H121" s="93"/>
      <c r="I121" s="93"/>
      <c r="J121" s="93"/>
      <c r="K121" s="94"/>
      <c r="L121" s="94"/>
      <c r="M121" s="93"/>
      <c r="N121" s="93"/>
      <c r="O121" s="93"/>
      <c r="P121" s="94"/>
      <c r="Q121" s="94"/>
      <c r="R121" s="93"/>
      <c r="S121" s="93"/>
      <c r="T121" s="93"/>
      <c r="U121" s="93"/>
      <c r="V121" s="93"/>
      <c r="W121" s="93"/>
      <c r="X121" s="47"/>
    </row>
    <row r="122" spans="1:24" s="35" customFormat="1" ht="37.5" customHeight="1">
      <c r="A122" s="38" t="s">
        <v>41</v>
      </c>
      <c r="B122" s="333" t="s">
        <v>587</v>
      </c>
      <c r="C122" s="81">
        <v>13148</v>
      </c>
      <c r="D122" s="93">
        <f>+E122+F122+G122+H122</f>
        <v>5200.003</v>
      </c>
      <c r="E122" s="93">
        <v>416.67</v>
      </c>
      <c r="F122" s="93">
        <v>4783.333</v>
      </c>
      <c r="G122" s="93">
        <v>0</v>
      </c>
      <c r="H122" s="93">
        <v>0</v>
      </c>
      <c r="I122" s="93">
        <f>+J122+K122+L122+M122</f>
        <v>4894.118</v>
      </c>
      <c r="J122" s="93">
        <v>392.157</v>
      </c>
      <c r="K122" s="93">
        <v>4501.961</v>
      </c>
      <c r="L122" s="93">
        <v>0</v>
      </c>
      <c r="M122" s="93">
        <v>0</v>
      </c>
      <c r="N122" s="93">
        <f>+O122+P122+Q122+R122</f>
        <v>3053.8799999999997</v>
      </c>
      <c r="O122" s="93">
        <v>339.18</v>
      </c>
      <c r="P122" s="93">
        <v>2714.7</v>
      </c>
      <c r="Q122" s="93">
        <v>0</v>
      </c>
      <c r="R122" s="93">
        <v>0</v>
      </c>
      <c r="S122" s="93">
        <f aca="true" t="shared" si="58" ref="S122:W124">+D122+I122+N122</f>
        <v>13148.000999999998</v>
      </c>
      <c r="T122" s="93">
        <f t="shared" si="58"/>
        <v>1148.007</v>
      </c>
      <c r="U122" s="93">
        <f t="shared" si="58"/>
        <v>11999.993999999999</v>
      </c>
      <c r="V122" s="93">
        <f t="shared" si="58"/>
        <v>0</v>
      </c>
      <c r="W122" s="93">
        <f t="shared" si="58"/>
        <v>0</v>
      </c>
      <c r="X122" s="42" t="s">
        <v>62</v>
      </c>
    </row>
    <row r="123" spans="1:24" s="35" customFormat="1" ht="37.5" customHeight="1">
      <c r="A123" s="38" t="s">
        <v>144</v>
      </c>
      <c r="B123" s="335" t="s">
        <v>588</v>
      </c>
      <c r="C123" s="174">
        <v>13497</v>
      </c>
      <c r="D123" s="93">
        <f>+E123+F123+G123+H123</f>
        <v>7184.124000000001</v>
      </c>
      <c r="E123" s="93">
        <v>398.729</v>
      </c>
      <c r="F123" s="93">
        <v>6785.395</v>
      </c>
      <c r="G123" s="93">
        <v>0</v>
      </c>
      <c r="H123" s="93">
        <v>0</v>
      </c>
      <c r="I123" s="93">
        <f>+J123+K123+L123+M123</f>
        <v>497.414</v>
      </c>
      <c r="J123" s="93">
        <v>59.294</v>
      </c>
      <c r="K123" s="93">
        <v>438.12</v>
      </c>
      <c r="L123" s="93">
        <v>0</v>
      </c>
      <c r="M123" s="93">
        <v>0</v>
      </c>
      <c r="N123" s="93">
        <f>+O123+P123+Q123+R123</f>
        <v>0</v>
      </c>
      <c r="O123" s="93">
        <v>0</v>
      </c>
      <c r="P123" s="93">
        <v>0</v>
      </c>
      <c r="Q123" s="93">
        <v>0</v>
      </c>
      <c r="R123" s="93">
        <v>0</v>
      </c>
      <c r="S123" s="93">
        <f t="shared" si="58"/>
        <v>7681.5380000000005</v>
      </c>
      <c r="T123" s="93">
        <f t="shared" si="58"/>
        <v>458.02299999999997</v>
      </c>
      <c r="U123" s="93">
        <f t="shared" si="58"/>
        <v>7223.515</v>
      </c>
      <c r="V123" s="93">
        <f t="shared" si="58"/>
        <v>0</v>
      </c>
      <c r="W123" s="93">
        <f t="shared" si="58"/>
        <v>0</v>
      </c>
      <c r="X123" s="42" t="s">
        <v>7</v>
      </c>
    </row>
    <row r="124" spans="1:24" s="35" customFormat="1" ht="15" customHeight="1">
      <c r="A124" s="38"/>
      <c r="B124" s="70" t="s">
        <v>289</v>
      </c>
      <c r="C124" s="174">
        <f aca="true" t="shared" si="59" ref="C124:R124">SUM(C122:C123)</f>
        <v>26645</v>
      </c>
      <c r="D124" s="174">
        <f t="shared" si="59"/>
        <v>12384.127</v>
      </c>
      <c r="E124" s="174">
        <f t="shared" si="59"/>
        <v>815.399</v>
      </c>
      <c r="F124" s="174">
        <f t="shared" si="59"/>
        <v>11568.728</v>
      </c>
      <c r="G124" s="174">
        <f t="shared" si="59"/>
        <v>0</v>
      </c>
      <c r="H124" s="174">
        <f t="shared" si="59"/>
        <v>0</v>
      </c>
      <c r="I124" s="174">
        <f t="shared" si="59"/>
        <v>5391.532</v>
      </c>
      <c r="J124" s="174">
        <f t="shared" si="59"/>
        <v>451.45099999999996</v>
      </c>
      <c r="K124" s="174">
        <f t="shared" si="59"/>
        <v>4940.081</v>
      </c>
      <c r="L124" s="174">
        <f t="shared" si="59"/>
        <v>0</v>
      </c>
      <c r="M124" s="174">
        <f t="shared" si="59"/>
        <v>0</v>
      </c>
      <c r="N124" s="174">
        <f t="shared" si="59"/>
        <v>3053.8799999999997</v>
      </c>
      <c r="O124" s="174">
        <f t="shared" si="59"/>
        <v>339.18</v>
      </c>
      <c r="P124" s="174">
        <f t="shared" si="59"/>
        <v>2714.7</v>
      </c>
      <c r="Q124" s="174">
        <f t="shared" si="59"/>
        <v>0</v>
      </c>
      <c r="R124" s="174">
        <f t="shared" si="59"/>
        <v>0</v>
      </c>
      <c r="S124" s="93">
        <f t="shared" si="58"/>
        <v>20829.539</v>
      </c>
      <c r="T124" s="93">
        <f>+E124+J124+O124</f>
        <v>1606.03</v>
      </c>
      <c r="U124" s="93">
        <f>+F124+K124+P124</f>
        <v>19223.509000000002</v>
      </c>
      <c r="V124" s="93">
        <f>+G124+L124+Q124</f>
        <v>0</v>
      </c>
      <c r="W124" s="93">
        <f>+H124+M124+R124</f>
        <v>0</v>
      </c>
      <c r="X124" s="42"/>
    </row>
    <row r="125" spans="1:24" s="35" customFormat="1" ht="15.75" customHeight="1">
      <c r="A125" s="38"/>
      <c r="B125" s="41" t="s">
        <v>398</v>
      </c>
      <c r="C125" s="81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94"/>
      <c r="R125" s="93"/>
      <c r="S125" s="93"/>
      <c r="T125" s="93"/>
      <c r="U125" s="93"/>
      <c r="V125" s="93"/>
      <c r="W125" s="93"/>
      <c r="X125" s="42"/>
    </row>
    <row r="126" spans="1:24" s="35" customFormat="1" ht="33.75">
      <c r="A126" s="40" t="s">
        <v>84</v>
      </c>
      <c r="B126" s="330" t="s">
        <v>414</v>
      </c>
      <c r="C126" s="65">
        <v>12500</v>
      </c>
      <c r="D126" s="93">
        <f aca="true" t="shared" si="60" ref="D126:D131">+E126+F126+G126+H126</f>
        <v>2200</v>
      </c>
      <c r="E126" s="93">
        <v>200</v>
      </c>
      <c r="F126" s="93">
        <v>2000</v>
      </c>
      <c r="G126" s="93">
        <v>0</v>
      </c>
      <c r="H126" s="93">
        <v>0</v>
      </c>
      <c r="I126" s="93">
        <f aca="true" t="shared" si="61" ref="I126:I131">+J126+K126+L126+M126</f>
        <v>2200</v>
      </c>
      <c r="J126" s="93">
        <v>200</v>
      </c>
      <c r="K126" s="93">
        <v>2000</v>
      </c>
      <c r="L126" s="93">
        <v>0</v>
      </c>
      <c r="M126" s="93">
        <v>0</v>
      </c>
      <c r="N126" s="93">
        <f aca="true" t="shared" si="62" ref="N126:N131">+O126+P126+Q126+R126</f>
        <v>2200</v>
      </c>
      <c r="O126" s="93">
        <v>200</v>
      </c>
      <c r="P126" s="94">
        <v>2000</v>
      </c>
      <c r="Q126" s="94">
        <v>0</v>
      </c>
      <c r="R126" s="93">
        <v>0</v>
      </c>
      <c r="S126" s="93">
        <f aca="true" t="shared" si="63" ref="S126:W133">+D126+I126+N126</f>
        <v>6600</v>
      </c>
      <c r="T126" s="93">
        <f t="shared" si="63"/>
        <v>600</v>
      </c>
      <c r="U126" s="93">
        <f t="shared" si="63"/>
        <v>6000</v>
      </c>
      <c r="V126" s="93">
        <f t="shared" si="63"/>
        <v>0</v>
      </c>
      <c r="W126" s="93">
        <f t="shared" si="63"/>
        <v>0</v>
      </c>
      <c r="X126" s="282" t="s">
        <v>451</v>
      </c>
    </row>
    <row r="127" spans="1:24" s="35" customFormat="1" ht="45">
      <c r="A127" s="40" t="s">
        <v>42</v>
      </c>
      <c r="B127" s="287" t="s">
        <v>491</v>
      </c>
      <c r="C127" s="65">
        <v>20000</v>
      </c>
      <c r="D127" s="93">
        <f t="shared" si="60"/>
        <v>0</v>
      </c>
      <c r="E127" s="95">
        <v>0</v>
      </c>
      <c r="F127" s="95">
        <v>0</v>
      </c>
      <c r="G127" s="95">
        <v>0</v>
      </c>
      <c r="H127" s="95">
        <v>0</v>
      </c>
      <c r="I127" s="93">
        <f t="shared" si="61"/>
        <v>5000</v>
      </c>
      <c r="J127" s="95">
        <v>500</v>
      </c>
      <c r="K127" s="95">
        <v>4500</v>
      </c>
      <c r="L127" s="95">
        <v>0</v>
      </c>
      <c r="M127" s="95">
        <v>0</v>
      </c>
      <c r="N127" s="93">
        <f t="shared" si="62"/>
        <v>5000</v>
      </c>
      <c r="O127" s="95">
        <v>500</v>
      </c>
      <c r="P127" s="93">
        <v>4500</v>
      </c>
      <c r="Q127" s="93">
        <v>0</v>
      </c>
      <c r="R127" s="93">
        <v>0</v>
      </c>
      <c r="S127" s="93">
        <f t="shared" si="63"/>
        <v>10000</v>
      </c>
      <c r="T127" s="93">
        <f t="shared" si="63"/>
        <v>1000</v>
      </c>
      <c r="U127" s="93">
        <f t="shared" si="63"/>
        <v>9000</v>
      </c>
      <c r="V127" s="93">
        <f t="shared" si="63"/>
        <v>0</v>
      </c>
      <c r="W127" s="93">
        <f t="shared" si="63"/>
        <v>0</v>
      </c>
      <c r="X127" s="39" t="s">
        <v>73</v>
      </c>
    </row>
    <row r="128" spans="1:24" s="35" customFormat="1" ht="33.75">
      <c r="A128" s="40" t="s">
        <v>43</v>
      </c>
      <c r="B128" s="287" t="s">
        <v>492</v>
      </c>
      <c r="C128" s="65">
        <v>20000</v>
      </c>
      <c r="D128" s="93">
        <f t="shared" si="60"/>
        <v>0</v>
      </c>
      <c r="E128" s="95">
        <v>0</v>
      </c>
      <c r="F128" s="95">
        <v>0</v>
      </c>
      <c r="G128" s="95">
        <v>0</v>
      </c>
      <c r="H128" s="95">
        <v>0</v>
      </c>
      <c r="I128" s="93">
        <f t="shared" si="61"/>
        <v>5000</v>
      </c>
      <c r="J128" s="95">
        <v>500</v>
      </c>
      <c r="K128" s="95">
        <v>4500</v>
      </c>
      <c r="L128" s="95">
        <v>0</v>
      </c>
      <c r="M128" s="95">
        <v>0</v>
      </c>
      <c r="N128" s="93">
        <f t="shared" si="62"/>
        <v>5000</v>
      </c>
      <c r="O128" s="95">
        <v>500</v>
      </c>
      <c r="P128" s="93">
        <v>4500</v>
      </c>
      <c r="Q128" s="93">
        <v>0</v>
      </c>
      <c r="R128" s="93">
        <v>0</v>
      </c>
      <c r="S128" s="93">
        <f t="shared" si="63"/>
        <v>10000</v>
      </c>
      <c r="T128" s="93">
        <f t="shared" si="63"/>
        <v>1000</v>
      </c>
      <c r="U128" s="93">
        <f t="shared" si="63"/>
        <v>9000</v>
      </c>
      <c r="V128" s="93">
        <f t="shared" si="63"/>
        <v>0</v>
      </c>
      <c r="W128" s="93">
        <f t="shared" si="63"/>
        <v>0</v>
      </c>
      <c r="X128" s="39" t="s">
        <v>73</v>
      </c>
    </row>
    <row r="129" spans="1:24" s="35" customFormat="1" ht="45">
      <c r="A129" s="40" t="s">
        <v>44</v>
      </c>
      <c r="B129" s="287" t="s">
        <v>589</v>
      </c>
      <c r="C129" s="65">
        <v>6000</v>
      </c>
      <c r="D129" s="93">
        <f t="shared" si="60"/>
        <v>0</v>
      </c>
      <c r="E129" s="95">
        <v>0</v>
      </c>
      <c r="F129" s="95">
        <v>0</v>
      </c>
      <c r="G129" s="95">
        <v>0</v>
      </c>
      <c r="H129" s="95">
        <v>0</v>
      </c>
      <c r="I129" s="93">
        <f t="shared" si="61"/>
        <v>2000</v>
      </c>
      <c r="J129" s="95">
        <v>200</v>
      </c>
      <c r="K129" s="95">
        <v>1800</v>
      </c>
      <c r="L129" s="95">
        <v>0</v>
      </c>
      <c r="M129" s="95">
        <v>0</v>
      </c>
      <c r="N129" s="93">
        <f t="shared" si="62"/>
        <v>3000</v>
      </c>
      <c r="O129" s="95">
        <v>300</v>
      </c>
      <c r="P129" s="93">
        <v>2700</v>
      </c>
      <c r="Q129" s="93">
        <v>0</v>
      </c>
      <c r="R129" s="93">
        <v>0</v>
      </c>
      <c r="S129" s="93">
        <f t="shared" si="63"/>
        <v>5000</v>
      </c>
      <c r="T129" s="93">
        <f t="shared" si="63"/>
        <v>500</v>
      </c>
      <c r="U129" s="93">
        <f t="shared" si="63"/>
        <v>4500</v>
      </c>
      <c r="V129" s="93">
        <f t="shared" si="63"/>
        <v>0</v>
      </c>
      <c r="W129" s="93">
        <f t="shared" si="63"/>
        <v>0</v>
      </c>
      <c r="X129" s="39" t="s">
        <v>73</v>
      </c>
    </row>
    <row r="130" spans="1:24" s="35" customFormat="1" ht="33.75">
      <c r="A130" s="40" t="s">
        <v>45</v>
      </c>
      <c r="B130" s="287" t="s">
        <v>415</v>
      </c>
      <c r="C130" s="65">
        <v>55000</v>
      </c>
      <c r="D130" s="93">
        <f t="shared" si="60"/>
        <v>0</v>
      </c>
      <c r="E130" s="95">
        <v>0</v>
      </c>
      <c r="F130" s="95">
        <v>0</v>
      </c>
      <c r="G130" s="95">
        <v>0</v>
      </c>
      <c r="H130" s="95">
        <v>0</v>
      </c>
      <c r="I130" s="93">
        <f t="shared" si="61"/>
        <v>10000</v>
      </c>
      <c r="J130" s="95">
        <v>1000</v>
      </c>
      <c r="K130" s="95">
        <v>9000</v>
      </c>
      <c r="L130" s="95">
        <v>0</v>
      </c>
      <c r="M130" s="95">
        <v>0</v>
      </c>
      <c r="N130" s="93">
        <f t="shared" si="62"/>
        <v>25000</v>
      </c>
      <c r="O130" s="95">
        <v>2500</v>
      </c>
      <c r="P130" s="93">
        <v>22500</v>
      </c>
      <c r="Q130" s="93">
        <v>0</v>
      </c>
      <c r="R130" s="93">
        <v>0</v>
      </c>
      <c r="S130" s="93">
        <f t="shared" si="63"/>
        <v>35000</v>
      </c>
      <c r="T130" s="93">
        <f t="shared" si="63"/>
        <v>3500</v>
      </c>
      <c r="U130" s="93">
        <f t="shared" si="63"/>
        <v>31500</v>
      </c>
      <c r="V130" s="93">
        <f t="shared" si="63"/>
        <v>0</v>
      </c>
      <c r="W130" s="93">
        <f t="shared" si="63"/>
        <v>0</v>
      </c>
      <c r="X130" s="39" t="s">
        <v>73</v>
      </c>
    </row>
    <row r="131" spans="1:24" s="35" customFormat="1" ht="22.5">
      <c r="A131" s="40" t="s">
        <v>46</v>
      </c>
      <c r="B131" s="287" t="s">
        <v>590</v>
      </c>
      <c r="C131" s="65">
        <v>6500</v>
      </c>
      <c r="D131" s="93">
        <f t="shared" si="60"/>
        <v>0</v>
      </c>
      <c r="E131" s="95">
        <v>0</v>
      </c>
      <c r="F131" s="95">
        <v>0</v>
      </c>
      <c r="G131" s="95">
        <v>0</v>
      </c>
      <c r="H131" s="95">
        <v>0</v>
      </c>
      <c r="I131" s="93">
        <f t="shared" si="61"/>
        <v>2000</v>
      </c>
      <c r="J131" s="95">
        <v>200</v>
      </c>
      <c r="K131" s="95">
        <v>1800</v>
      </c>
      <c r="L131" s="95">
        <v>0</v>
      </c>
      <c r="M131" s="95">
        <v>0</v>
      </c>
      <c r="N131" s="93">
        <f t="shared" si="62"/>
        <v>2000</v>
      </c>
      <c r="O131" s="95">
        <v>200</v>
      </c>
      <c r="P131" s="93">
        <v>1800</v>
      </c>
      <c r="Q131" s="93">
        <v>0</v>
      </c>
      <c r="R131" s="93">
        <v>0</v>
      </c>
      <c r="S131" s="93">
        <f t="shared" si="63"/>
        <v>4000</v>
      </c>
      <c r="T131" s="93">
        <f t="shared" si="63"/>
        <v>400</v>
      </c>
      <c r="U131" s="93">
        <f t="shared" si="63"/>
        <v>3600</v>
      </c>
      <c r="V131" s="93">
        <f t="shared" si="63"/>
        <v>0</v>
      </c>
      <c r="W131" s="93">
        <f t="shared" si="63"/>
        <v>0</v>
      </c>
      <c r="X131" s="39" t="s">
        <v>73</v>
      </c>
    </row>
    <row r="132" spans="1:24" s="49" customFormat="1" ht="17.25" customHeight="1">
      <c r="A132" s="40"/>
      <c r="B132" s="71" t="s">
        <v>289</v>
      </c>
      <c r="C132" s="65">
        <f>SUM(C126:C131)</f>
        <v>120000</v>
      </c>
      <c r="D132" s="65">
        <f aca="true" t="shared" si="64" ref="D132:R132">SUM(D126:D131)</f>
        <v>2200</v>
      </c>
      <c r="E132" s="65">
        <f t="shared" si="64"/>
        <v>200</v>
      </c>
      <c r="F132" s="65">
        <f t="shared" si="64"/>
        <v>2000</v>
      </c>
      <c r="G132" s="65">
        <f t="shared" si="64"/>
        <v>0</v>
      </c>
      <c r="H132" s="65">
        <f t="shared" si="64"/>
        <v>0</v>
      </c>
      <c r="I132" s="65">
        <f t="shared" si="64"/>
        <v>26200</v>
      </c>
      <c r="J132" s="65">
        <f t="shared" si="64"/>
        <v>2600</v>
      </c>
      <c r="K132" s="65">
        <f t="shared" si="64"/>
        <v>23600</v>
      </c>
      <c r="L132" s="65">
        <f t="shared" si="64"/>
        <v>0</v>
      </c>
      <c r="M132" s="65">
        <f t="shared" si="64"/>
        <v>0</v>
      </c>
      <c r="N132" s="65">
        <f t="shared" si="64"/>
        <v>42200</v>
      </c>
      <c r="O132" s="65">
        <f t="shared" si="64"/>
        <v>4200</v>
      </c>
      <c r="P132" s="65">
        <f t="shared" si="64"/>
        <v>38000</v>
      </c>
      <c r="Q132" s="65">
        <f t="shared" si="64"/>
        <v>0</v>
      </c>
      <c r="R132" s="65">
        <f t="shared" si="64"/>
        <v>0</v>
      </c>
      <c r="S132" s="93">
        <f t="shared" si="63"/>
        <v>70600</v>
      </c>
      <c r="T132" s="93">
        <f aca="true" t="shared" si="65" ref="T132:W133">+E132+J132+O132</f>
        <v>7000</v>
      </c>
      <c r="U132" s="93">
        <f t="shared" si="65"/>
        <v>63600</v>
      </c>
      <c r="V132" s="93">
        <f t="shared" si="65"/>
        <v>0</v>
      </c>
      <c r="W132" s="93">
        <f t="shared" si="65"/>
        <v>0</v>
      </c>
      <c r="X132" s="42"/>
    </row>
    <row r="133" spans="1:24" s="49" customFormat="1" ht="20.25" customHeight="1">
      <c r="A133" s="40"/>
      <c r="B133" s="44" t="s">
        <v>468</v>
      </c>
      <c r="C133" s="80">
        <f aca="true" t="shared" si="66" ref="C133:R133">+C132+C124</f>
        <v>146645</v>
      </c>
      <c r="D133" s="80">
        <f t="shared" si="66"/>
        <v>14584.127</v>
      </c>
      <c r="E133" s="80">
        <f t="shared" si="66"/>
        <v>1015.399</v>
      </c>
      <c r="F133" s="80">
        <f t="shared" si="66"/>
        <v>13568.728</v>
      </c>
      <c r="G133" s="80">
        <f t="shared" si="66"/>
        <v>0</v>
      </c>
      <c r="H133" s="80">
        <f t="shared" si="66"/>
        <v>0</v>
      </c>
      <c r="I133" s="80">
        <f t="shared" si="66"/>
        <v>31591.532</v>
      </c>
      <c r="J133" s="80">
        <f t="shared" si="66"/>
        <v>3051.451</v>
      </c>
      <c r="K133" s="80">
        <f t="shared" si="66"/>
        <v>28540.081</v>
      </c>
      <c r="L133" s="80">
        <f t="shared" si="66"/>
        <v>0</v>
      </c>
      <c r="M133" s="80">
        <f t="shared" si="66"/>
        <v>0</v>
      </c>
      <c r="N133" s="80">
        <f t="shared" si="66"/>
        <v>45253.88</v>
      </c>
      <c r="O133" s="80">
        <f t="shared" si="66"/>
        <v>4539.18</v>
      </c>
      <c r="P133" s="80">
        <f t="shared" si="66"/>
        <v>40714.7</v>
      </c>
      <c r="Q133" s="80">
        <f t="shared" si="66"/>
        <v>0</v>
      </c>
      <c r="R133" s="80">
        <f t="shared" si="66"/>
        <v>0</v>
      </c>
      <c r="S133" s="89">
        <f t="shared" si="63"/>
        <v>91429.53899999999</v>
      </c>
      <c r="T133" s="89">
        <f t="shared" si="65"/>
        <v>8606.03</v>
      </c>
      <c r="U133" s="89">
        <f t="shared" si="65"/>
        <v>82823.50899999999</v>
      </c>
      <c r="V133" s="89">
        <f t="shared" si="65"/>
        <v>0</v>
      </c>
      <c r="W133" s="89">
        <f t="shared" si="65"/>
        <v>0</v>
      </c>
      <c r="X133" s="53"/>
    </row>
    <row r="134" spans="1:24" s="202" customFormat="1" ht="21" customHeight="1">
      <c r="A134" s="444" t="s">
        <v>299</v>
      </c>
      <c r="B134" s="445"/>
      <c r="C134" s="204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6"/>
      <c r="Q134" s="206"/>
      <c r="R134" s="205"/>
      <c r="S134" s="205"/>
      <c r="T134" s="205"/>
      <c r="U134" s="205"/>
      <c r="V134" s="205"/>
      <c r="W134" s="205"/>
      <c r="X134" s="201"/>
    </row>
    <row r="135" spans="1:24" s="35" customFormat="1" ht="12" customHeight="1">
      <c r="A135" s="40"/>
      <c r="B135" s="37" t="s">
        <v>19</v>
      </c>
      <c r="C135" s="83"/>
      <c r="D135" s="97"/>
      <c r="E135" s="97"/>
      <c r="F135" s="97"/>
      <c r="G135" s="97"/>
      <c r="H135" s="97"/>
      <c r="I135" s="97"/>
      <c r="J135" s="97"/>
      <c r="K135" s="98"/>
      <c r="L135" s="98"/>
      <c r="M135" s="97"/>
      <c r="N135" s="97"/>
      <c r="O135" s="97"/>
      <c r="P135" s="98"/>
      <c r="Q135" s="98"/>
      <c r="R135" s="97"/>
      <c r="S135" s="97"/>
      <c r="T135" s="97"/>
      <c r="U135" s="97"/>
      <c r="V135" s="97"/>
      <c r="W135" s="97"/>
      <c r="X135" s="47"/>
    </row>
    <row r="136" spans="1:24" s="35" customFormat="1" ht="56.25">
      <c r="A136" s="38" t="s">
        <v>85</v>
      </c>
      <c r="B136" s="276" t="s">
        <v>591</v>
      </c>
      <c r="C136" s="81">
        <v>17227</v>
      </c>
      <c r="D136" s="93">
        <f>+E136+F136+G136+H136</f>
        <v>4536.409000000001</v>
      </c>
      <c r="E136" s="93">
        <v>101.099</v>
      </c>
      <c r="F136" s="93">
        <v>4435.31</v>
      </c>
      <c r="G136" s="93">
        <v>0</v>
      </c>
      <c r="H136" s="93">
        <v>0</v>
      </c>
      <c r="I136" s="93">
        <f>+J136+K136+L136+M136</f>
        <v>1955.1</v>
      </c>
      <c r="J136" s="93">
        <v>0</v>
      </c>
      <c r="K136" s="93">
        <v>1955.1</v>
      </c>
      <c r="L136" s="93">
        <v>0</v>
      </c>
      <c r="M136" s="93">
        <v>0</v>
      </c>
      <c r="N136" s="93">
        <f>+O136+P136+Q136+R136</f>
        <v>0</v>
      </c>
      <c r="O136" s="93">
        <v>0</v>
      </c>
      <c r="P136" s="94">
        <v>0</v>
      </c>
      <c r="Q136" s="94">
        <v>0</v>
      </c>
      <c r="R136" s="93">
        <v>0</v>
      </c>
      <c r="S136" s="93">
        <f>+D136+I136+N136</f>
        <v>6491.509</v>
      </c>
      <c r="T136" s="93">
        <f>+E136+J136+O136</f>
        <v>101.099</v>
      </c>
      <c r="U136" s="93">
        <f>+F136+K136+P136</f>
        <v>6390.41</v>
      </c>
      <c r="V136" s="93">
        <f>+G136+L136+Q136</f>
        <v>0</v>
      </c>
      <c r="W136" s="93">
        <f>+H136+M136+R136</f>
        <v>0</v>
      </c>
      <c r="X136" s="50" t="s">
        <v>63</v>
      </c>
    </row>
    <row r="137" spans="1:24" s="35" customFormat="1" ht="45">
      <c r="A137" s="38" t="s">
        <v>47</v>
      </c>
      <c r="B137" s="283" t="s">
        <v>625</v>
      </c>
      <c r="C137" s="65">
        <v>9800</v>
      </c>
      <c r="D137" s="93">
        <f>+E137+F137+G137+H137</f>
        <v>791.67</v>
      </c>
      <c r="E137" s="93">
        <v>0</v>
      </c>
      <c r="F137" s="93">
        <v>791.67</v>
      </c>
      <c r="G137" s="93">
        <v>0</v>
      </c>
      <c r="H137" s="93">
        <v>0</v>
      </c>
      <c r="I137" s="93">
        <f>+J137+K137+L137+M137</f>
        <v>490.19999999999993</v>
      </c>
      <c r="J137" s="93">
        <v>-5.6843418860808E-14</v>
      </c>
      <c r="K137" s="93">
        <v>490.2</v>
      </c>
      <c r="L137" s="93">
        <v>0</v>
      </c>
      <c r="M137" s="93">
        <v>0</v>
      </c>
      <c r="N137" s="93">
        <f>+O137+P137+Q137+R137</f>
        <v>3500</v>
      </c>
      <c r="O137" s="93">
        <v>0</v>
      </c>
      <c r="P137" s="93">
        <v>3500</v>
      </c>
      <c r="Q137" s="93">
        <v>0</v>
      </c>
      <c r="R137" s="93">
        <v>0</v>
      </c>
      <c r="S137" s="93">
        <f>+D137+I137+N137</f>
        <v>4781.87</v>
      </c>
      <c r="T137" s="93">
        <f aca="true" t="shared" si="67" ref="S137:W138">+E137+J137+O137</f>
        <v>-5.6843418860808E-14</v>
      </c>
      <c r="U137" s="93">
        <f t="shared" si="67"/>
        <v>4781.87</v>
      </c>
      <c r="V137" s="93">
        <f t="shared" si="67"/>
        <v>0</v>
      </c>
      <c r="W137" s="93">
        <f t="shared" si="67"/>
        <v>0</v>
      </c>
      <c r="X137" s="42" t="s">
        <v>62</v>
      </c>
    </row>
    <row r="138" spans="1:24" s="35" customFormat="1" ht="17.25" customHeight="1">
      <c r="A138" s="38"/>
      <c r="B138" s="175" t="s">
        <v>289</v>
      </c>
      <c r="C138" s="81">
        <f>SUM(C136:C137)</f>
        <v>27027</v>
      </c>
      <c r="D138" s="81">
        <f aca="true" t="shared" si="68" ref="D138:R138">SUM(D136:D137)</f>
        <v>5328.079000000001</v>
      </c>
      <c r="E138" s="81">
        <f t="shared" si="68"/>
        <v>101.099</v>
      </c>
      <c r="F138" s="81">
        <f t="shared" si="68"/>
        <v>5226.9800000000005</v>
      </c>
      <c r="G138" s="81">
        <f t="shared" si="68"/>
        <v>0</v>
      </c>
      <c r="H138" s="81">
        <f t="shared" si="68"/>
        <v>0</v>
      </c>
      <c r="I138" s="81">
        <f t="shared" si="68"/>
        <v>2445.2999999999997</v>
      </c>
      <c r="J138" s="81">
        <f t="shared" si="68"/>
        <v>-5.6843418860808E-14</v>
      </c>
      <c r="K138" s="81">
        <f t="shared" si="68"/>
        <v>2445.2999999999997</v>
      </c>
      <c r="L138" s="81">
        <f t="shared" si="68"/>
        <v>0</v>
      </c>
      <c r="M138" s="81">
        <f t="shared" si="68"/>
        <v>0</v>
      </c>
      <c r="N138" s="81">
        <f t="shared" si="68"/>
        <v>3500</v>
      </c>
      <c r="O138" s="81">
        <f t="shared" si="68"/>
        <v>0</v>
      </c>
      <c r="P138" s="81">
        <f t="shared" si="68"/>
        <v>3500</v>
      </c>
      <c r="Q138" s="81">
        <f t="shared" si="68"/>
        <v>0</v>
      </c>
      <c r="R138" s="81">
        <f t="shared" si="68"/>
        <v>0</v>
      </c>
      <c r="S138" s="93">
        <f t="shared" si="67"/>
        <v>11273.379</v>
      </c>
      <c r="T138" s="93">
        <f>+E138+J138+O138</f>
        <v>101.09899999999995</v>
      </c>
      <c r="U138" s="93">
        <f>+F138+K138+P138</f>
        <v>11172.28</v>
      </c>
      <c r="V138" s="93">
        <f>+G138+L138+Q138</f>
        <v>0</v>
      </c>
      <c r="W138" s="93">
        <f>+H138+M138+R138</f>
        <v>0</v>
      </c>
      <c r="X138" s="50"/>
    </row>
    <row r="139" spans="1:24" s="35" customFormat="1" ht="12" customHeight="1">
      <c r="A139" s="38"/>
      <c r="B139" s="41" t="s">
        <v>398</v>
      </c>
      <c r="C139" s="81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42"/>
    </row>
    <row r="140" spans="1:24" s="35" customFormat="1" ht="38.25" customHeight="1">
      <c r="A140" s="40" t="s">
        <v>86</v>
      </c>
      <c r="B140" s="278" t="s">
        <v>416</v>
      </c>
      <c r="C140" s="65">
        <v>10000</v>
      </c>
      <c r="D140" s="93">
        <f aca="true" t="shared" si="69" ref="D140:D147">+E140+F140+G140+H140</f>
        <v>2200</v>
      </c>
      <c r="E140" s="93">
        <v>200</v>
      </c>
      <c r="F140" s="93">
        <v>2000</v>
      </c>
      <c r="G140" s="93">
        <v>0</v>
      </c>
      <c r="H140" s="93">
        <v>0</v>
      </c>
      <c r="I140" s="93">
        <f aca="true" t="shared" si="70" ref="I140:I147">+J140+K140+L140+M140</f>
        <v>2200</v>
      </c>
      <c r="J140" s="93">
        <v>200</v>
      </c>
      <c r="K140" s="94">
        <v>2000</v>
      </c>
      <c r="L140" s="94">
        <v>0</v>
      </c>
      <c r="M140" s="93">
        <v>0</v>
      </c>
      <c r="N140" s="93">
        <f aca="true" t="shared" si="71" ref="N140:N147">+O140+P140+Q140+R140</f>
        <v>2200</v>
      </c>
      <c r="O140" s="93">
        <v>200</v>
      </c>
      <c r="P140" s="94">
        <v>2000</v>
      </c>
      <c r="Q140" s="94">
        <v>0</v>
      </c>
      <c r="R140" s="93">
        <v>0</v>
      </c>
      <c r="S140" s="93">
        <f>+D140+I140+N140</f>
        <v>6600</v>
      </c>
      <c r="T140" s="93">
        <f>+E140+J140+O140</f>
        <v>600</v>
      </c>
      <c r="U140" s="93">
        <f>+F140+K140+P140</f>
        <v>6000</v>
      </c>
      <c r="V140" s="93">
        <f>+G140+L140+Q140</f>
        <v>0</v>
      </c>
      <c r="W140" s="93">
        <f>+H140+M140+R140</f>
        <v>0</v>
      </c>
      <c r="X140" s="282" t="s">
        <v>451</v>
      </c>
    </row>
    <row r="141" spans="1:24" s="35" customFormat="1" ht="36" customHeight="1">
      <c r="A141" s="40" t="s">
        <v>87</v>
      </c>
      <c r="B141" s="278" t="s">
        <v>530</v>
      </c>
      <c r="C141" s="65">
        <v>10000</v>
      </c>
      <c r="D141" s="93">
        <f t="shared" si="69"/>
        <v>666.67</v>
      </c>
      <c r="E141" s="93">
        <v>0</v>
      </c>
      <c r="F141" s="93">
        <v>666.67</v>
      </c>
      <c r="G141" s="93">
        <v>0</v>
      </c>
      <c r="H141" s="93">
        <v>0</v>
      </c>
      <c r="I141" s="93">
        <f t="shared" si="70"/>
        <v>423.79</v>
      </c>
      <c r="J141" s="93">
        <v>0</v>
      </c>
      <c r="K141" s="93">
        <v>423.79</v>
      </c>
      <c r="L141" s="94">
        <v>0</v>
      </c>
      <c r="M141" s="93">
        <v>0</v>
      </c>
      <c r="N141" s="93">
        <f t="shared" si="71"/>
        <v>444.98</v>
      </c>
      <c r="O141" s="94">
        <v>0</v>
      </c>
      <c r="P141" s="93">
        <v>444.98</v>
      </c>
      <c r="Q141" s="94">
        <v>0</v>
      </c>
      <c r="R141" s="93">
        <v>0</v>
      </c>
      <c r="S141" s="93">
        <f aca="true" t="shared" si="72" ref="S141:S147">+D141+I141+N141</f>
        <v>1535.44</v>
      </c>
      <c r="T141" s="93">
        <f aca="true" t="shared" si="73" ref="T141:T149">+E141+J141+O141</f>
        <v>0</v>
      </c>
      <c r="U141" s="93">
        <f aca="true" t="shared" si="74" ref="U141:U149">+F141+K141+P141</f>
        <v>1535.44</v>
      </c>
      <c r="V141" s="93">
        <f aca="true" t="shared" si="75" ref="V141:V149">+G141+L141+Q141</f>
        <v>0</v>
      </c>
      <c r="W141" s="93">
        <f aca="true" t="shared" si="76" ref="W141:W149">+H141+M141+R141</f>
        <v>0</v>
      </c>
      <c r="X141" s="282" t="s">
        <v>62</v>
      </c>
    </row>
    <row r="142" spans="1:24" s="35" customFormat="1" ht="31.5" customHeight="1" hidden="1">
      <c r="A142" s="40" t="s">
        <v>88</v>
      </c>
      <c r="B142" s="48"/>
      <c r="C142" s="81"/>
      <c r="D142" s="93">
        <f t="shared" si="69"/>
        <v>1727.3</v>
      </c>
      <c r="E142" s="93">
        <v>0</v>
      </c>
      <c r="F142" s="93">
        <v>1727.3</v>
      </c>
      <c r="G142" s="93">
        <v>0</v>
      </c>
      <c r="H142" s="93">
        <v>0</v>
      </c>
      <c r="I142" s="93">
        <f t="shared" si="70"/>
        <v>666.7</v>
      </c>
      <c r="J142" s="93">
        <v>0</v>
      </c>
      <c r="K142" s="93">
        <v>666.7</v>
      </c>
      <c r="L142" s="93">
        <v>0</v>
      </c>
      <c r="M142" s="93">
        <v>0</v>
      </c>
      <c r="N142" s="93">
        <f t="shared" si="71"/>
        <v>423.7</v>
      </c>
      <c r="O142" s="93">
        <v>0</v>
      </c>
      <c r="P142" s="93">
        <v>423.7</v>
      </c>
      <c r="Q142" s="93">
        <v>0</v>
      </c>
      <c r="R142" s="93">
        <v>0</v>
      </c>
      <c r="S142" s="93">
        <f t="shared" si="72"/>
        <v>2817.7</v>
      </c>
      <c r="T142" s="93">
        <f t="shared" si="73"/>
        <v>0</v>
      </c>
      <c r="U142" s="93">
        <f t="shared" si="74"/>
        <v>2817.7</v>
      </c>
      <c r="V142" s="93">
        <f t="shared" si="75"/>
        <v>0</v>
      </c>
      <c r="W142" s="93">
        <f t="shared" si="76"/>
        <v>0</v>
      </c>
      <c r="X142" s="42" t="s">
        <v>49</v>
      </c>
    </row>
    <row r="143" spans="1:24" s="35" customFormat="1" ht="31.5" customHeight="1">
      <c r="A143" s="40" t="s">
        <v>88</v>
      </c>
      <c r="B143" s="48" t="s">
        <v>626</v>
      </c>
      <c r="C143" s="81">
        <v>10000</v>
      </c>
      <c r="D143" s="93">
        <f t="shared" si="69"/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f t="shared" si="70"/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f t="shared" si="71"/>
        <v>2000</v>
      </c>
      <c r="O143" s="93">
        <v>0</v>
      </c>
      <c r="P143" s="93">
        <v>2000</v>
      </c>
      <c r="Q143" s="93">
        <v>0</v>
      </c>
      <c r="R143" s="93">
        <v>0</v>
      </c>
      <c r="S143" s="93">
        <f t="shared" si="72"/>
        <v>2000</v>
      </c>
      <c r="T143" s="93">
        <f t="shared" si="73"/>
        <v>0</v>
      </c>
      <c r="U143" s="93">
        <f t="shared" si="74"/>
        <v>2000</v>
      </c>
      <c r="V143" s="93">
        <f t="shared" si="75"/>
        <v>0</v>
      </c>
      <c r="W143" s="93">
        <f t="shared" si="76"/>
        <v>0</v>
      </c>
      <c r="X143" s="42" t="s">
        <v>7</v>
      </c>
    </row>
    <row r="144" spans="1:24" s="35" customFormat="1" ht="31.5" customHeight="1">
      <c r="A144" s="40" t="s">
        <v>48</v>
      </c>
      <c r="B144" s="48" t="s">
        <v>592</v>
      </c>
      <c r="C144" s="81">
        <v>8000</v>
      </c>
      <c r="D144" s="93">
        <f t="shared" si="69"/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f t="shared" si="70"/>
        <v>2200</v>
      </c>
      <c r="J144" s="93">
        <v>200</v>
      </c>
      <c r="K144" s="93">
        <v>2000</v>
      </c>
      <c r="L144" s="93">
        <v>0</v>
      </c>
      <c r="M144" s="93">
        <v>0</v>
      </c>
      <c r="N144" s="93">
        <f t="shared" si="71"/>
        <v>4400</v>
      </c>
      <c r="O144" s="93">
        <v>400</v>
      </c>
      <c r="P144" s="93">
        <v>4000</v>
      </c>
      <c r="Q144" s="93">
        <v>0</v>
      </c>
      <c r="R144" s="93">
        <v>0</v>
      </c>
      <c r="S144" s="93">
        <f t="shared" si="72"/>
        <v>6600</v>
      </c>
      <c r="T144" s="93">
        <f t="shared" si="73"/>
        <v>600</v>
      </c>
      <c r="U144" s="93">
        <f t="shared" si="74"/>
        <v>6000</v>
      </c>
      <c r="V144" s="93">
        <f t="shared" si="75"/>
        <v>0</v>
      </c>
      <c r="W144" s="93">
        <f t="shared" si="76"/>
        <v>0</v>
      </c>
      <c r="X144" s="39" t="s">
        <v>73</v>
      </c>
    </row>
    <row r="145" spans="1:24" s="35" customFormat="1" ht="45">
      <c r="A145" s="40" t="s">
        <v>145</v>
      </c>
      <c r="B145" s="48" t="s">
        <v>417</v>
      </c>
      <c r="C145" s="81">
        <v>25000</v>
      </c>
      <c r="D145" s="93">
        <f t="shared" si="69"/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f t="shared" si="70"/>
        <v>5500</v>
      </c>
      <c r="J145" s="93">
        <v>500</v>
      </c>
      <c r="K145" s="93">
        <v>5000</v>
      </c>
      <c r="L145" s="93">
        <v>0</v>
      </c>
      <c r="M145" s="93">
        <v>0</v>
      </c>
      <c r="N145" s="93">
        <f t="shared" si="71"/>
        <v>6050</v>
      </c>
      <c r="O145" s="93">
        <v>550</v>
      </c>
      <c r="P145" s="93">
        <v>5500</v>
      </c>
      <c r="Q145" s="93">
        <v>0</v>
      </c>
      <c r="R145" s="93">
        <v>0</v>
      </c>
      <c r="S145" s="93">
        <f t="shared" si="72"/>
        <v>11550</v>
      </c>
      <c r="T145" s="93">
        <f t="shared" si="73"/>
        <v>1050</v>
      </c>
      <c r="U145" s="93">
        <f t="shared" si="74"/>
        <v>10500</v>
      </c>
      <c r="V145" s="93">
        <f t="shared" si="75"/>
        <v>0</v>
      </c>
      <c r="W145" s="93">
        <f t="shared" si="76"/>
        <v>0</v>
      </c>
      <c r="X145" s="39" t="s">
        <v>73</v>
      </c>
    </row>
    <row r="146" spans="1:24" s="35" customFormat="1" ht="33.75">
      <c r="A146" s="40" t="s">
        <v>146</v>
      </c>
      <c r="B146" s="48" t="s">
        <v>593</v>
      </c>
      <c r="C146" s="65">
        <v>6140</v>
      </c>
      <c r="D146" s="93">
        <f t="shared" si="69"/>
        <v>0</v>
      </c>
      <c r="E146" s="95">
        <v>0</v>
      </c>
      <c r="F146" s="95">
        <v>0</v>
      </c>
      <c r="G146" s="95">
        <v>0</v>
      </c>
      <c r="H146" s="95">
        <v>0</v>
      </c>
      <c r="I146" s="93">
        <f t="shared" si="70"/>
        <v>3000</v>
      </c>
      <c r="J146" s="95">
        <v>300</v>
      </c>
      <c r="K146" s="95">
        <v>2700</v>
      </c>
      <c r="L146" s="95">
        <v>0</v>
      </c>
      <c r="M146" s="95">
        <v>0</v>
      </c>
      <c r="N146" s="93">
        <f t="shared" si="71"/>
        <v>3140</v>
      </c>
      <c r="O146" s="95">
        <v>300</v>
      </c>
      <c r="P146" s="95">
        <v>2840</v>
      </c>
      <c r="Q146" s="95">
        <v>0</v>
      </c>
      <c r="R146" s="95">
        <v>0</v>
      </c>
      <c r="S146" s="93">
        <f t="shared" si="72"/>
        <v>6140</v>
      </c>
      <c r="T146" s="93">
        <f t="shared" si="73"/>
        <v>600</v>
      </c>
      <c r="U146" s="93">
        <f t="shared" si="74"/>
        <v>5540</v>
      </c>
      <c r="V146" s="93">
        <f t="shared" si="75"/>
        <v>0</v>
      </c>
      <c r="W146" s="93">
        <f t="shared" si="76"/>
        <v>0</v>
      </c>
      <c r="X146" s="39" t="s">
        <v>73</v>
      </c>
    </row>
    <row r="147" spans="1:24" s="35" customFormat="1" ht="33.75">
      <c r="A147" s="40" t="s">
        <v>182</v>
      </c>
      <c r="B147" s="48" t="s">
        <v>627</v>
      </c>
      <c r="C147" s="65">
        <v>16000</v>
      </c>
      <c r="D147" s="93">
        <f t="shared" si="69"/>
        <v>0</v>
      </c>
      <c r="E147" s="95">
        <v>0</v>
      </c>
      <c r="F147" s="95">
        <v>0</v>
      </c>
      <c r="G147" s="95">
        <v>0</v>
      </c>
      <c r="H147" s="95">
        <v>0</v>
      </c>
      <c r="I147" s="93">
        <f t="shared" si="70"/>
        <v>4000</v>
      </c>
      <c r="J147" s="95">
        <v>400</v>
      </c>
      <c r="K147" s="95">
        <v>3600</v>
      </c>
      <c r="L147" s="95">
        <v>0</v>
      </c>
      <c r="M147" s="95">
        <v>0</v>
      </c>
      <c r="N147" s="93">
        <f t="shared" si="71"/>
        <v>5000</v>
      </c>
      <c r="O147" s="95">
        <v>500</v>
      </c>
      <c r="P147" s="95">
        <v>4500</v>
      </c>
      <c r="Q147" s="95">
        <v>0</v>
      </c>
      <c r="R147" s="95">
        <v>0</v>
      </c>
      <c r="S147" s="93">
        <f t="shared" si="72"/>
        <v>9000</v>
      </c>
      <c r="T147" s="93">
        <f t="shared" si="73"/>
        <v>900</v>
      </c>
      <c r="U147" s="93">
        <f t="shared" si="74"/>
        <v>8100</v>
      </c>
      <c r="V147" s="93">
        <f t="shared" si="75"/>
        <v>0</v>
      </c>
      <c r="W147" s="93">
        <f t="shared" si="76"/>
        <v>0</v>
      </c>
      <c r="X147" s="39" t="s">
        <v>73</v>
      </c>
    </row>
    <row r="148" spans="1:24" s="35" customFormat="1" ht="18" customHeight="1">
      <c r="A148" s="38"/>
      <c r="B148" s="67" t="s">
        <v>289</v>
      </c>
      <c r="C148" s="65">
        <f aca="true" t="shared" si="77" ref="C148:R148">SUM(C140:C147)</f>
        <v>85140</v>
      </c>
      <c r="D148" s="65">
        <f t="shared" si="77"/>
        <v>4593.97</v>
      </c>
      <c r="E148" s="65">
        <f t="shared" si="77"/>
        <v>200</v>
      </c>
      <c r="F148" s="65">
        <f t="shared" si="77"/>
        <v>4393.97</v>
      </c>
      <c r="G148" s="65">
        <f t="shared" si="77"/>
        <v>0</v>
      </c>
      <c r="H148" s="65">
        <f t="shared" si="77"/>
        <v>0</v>
      </c>
      <c r="I148" s="65">
        <f t="shared" si="77"/>
        <v>17990.489999999998</v>
      </c>
      <c r="J148" s="65">
        <f t="shared" si="77"/>
        <v>1600</v>
      </c>
      <c r="K148" s="65">
        <f t="shared" si="77"/>
        <v>16390.489999999998</v>
      </c>
      <c r="L148" s="65">
        <f t="shared" si="77"/>
        <v>0</v>
      </c>
      <c r="M148" s="65">
        <f t="shared" si="77"/>
        <v>0</v>
      </c>
      <c r="N148" s="65">
        <f t="shared" si="77"/>
        <v>23658.68</v>
      </c>
      <c r="O148" s="65">
        <f t="shared" si="77"/>
        <v>1950</v>
      </c>
      <c r="P148" s="65">
        <f t="shared" si="77"/>
        <v>21708.68</v>
      </c>
      <c r="Q148" s="65">
        <f t="shared" si="77"/>
        <v>0</v>
      </c>
      <c r="R148" s="65">
        <f t="shared" si="77"/>
        <v>0</v>
      </c>
      <c r="S148" s="93">
        <f>+D148+I148+N148</f>
        <v>46243.14</v>
      </c>
      <c r="T148" s="93">
        <f t="shared" si="73"/>
        <v>3750</v>
      </c>
      <c r="U148" s="93">
        <f t="shared" si="74"/>
        <v>42493.14</v>
      </c>
      <c r="V148" s="93">
        <f t="shared" si="75"/>
        <v>0</v>
      </c>
      <c r="W148" s="93">
        <f t="shared" si="76"/>
        <v>0</v>
      </c>
      <c r="X148" s="50"/>
    </row>
    <row r="149" spans="1:24" s="35" customFormat="1" ht="12.75" customHeight="1">
      <c r="A149" s="38"/>
      <c r="B149" s="44" t="s">
        <v>468</v>
      </c>
      <c r="C149" s="84">
        <f aca="true" t="shared" si="78" ref="C149:R149">+C148+C138</f>
        <v>112167</v>
      </c>
      <c r="D149" s="84">
        <f t="shared" si="78"/>
        <v>9922.049</v>
      </c>
      <c r="E149" s="84">
        <f t="shared" si="78"/>
        <v>301.099</v>
      </c>
      <c r="F149" s="84">
        <f t="shared" si="78"/>
        <v>9620.95</v>
      </c>
      <c r="G149" s="84">
        <f t="shared" si="78"/>
        <v>0</v>
      </c>
      <c r="H149" s="84">
        <f t="shared" si="78"/>
        <v>0</v>
      </c>
      <c r="I149" s="84">
        <f t="shared" si="78"/>
        <v>20435.789999999997</v>
      </c>
      <c r="J149" s="84">
        <f t="shared" si="78"/>
        <v>1600</v>
      </c>
      <c r="K149" s="84">
        <f t="shared" si="78"/>
        <v>18835.789999999997</v>
      </c>
      <c r="L149" s="84">
        <f t="shared" si="78"/>
        <v>0</v>
      </c>
      <c r="M149" s="84">
        <f t="shared" si="78"/>
        <v>0</v>
      </c>
      <c r="N149" s="84">
        <f t="shared" si="78"/>
        <v>27158.68</v>
      </c>
      <c r="O149" s="84">
        <f t="shared" si="78"/>
        <v>1950</v>
      </c>
      <c r="P149" s="84">
        <f t="shared" si="78"/>
        <v>25208.68</v>
      </c>
      <c r="Q149" s="84">
        <f t="shared" si="78"/>
        <v>0</v>
      </c>
      <c r="R149" s="84">
        <f t="shared" si="78"/>
        <v>0</v>
      </c>
      <c r="S149" s="89">
        <f>+D149+I149+N149</f>
        <v>57516.519</v>
      </c>
      <c r="T149" s="89">
        <f t="shared" si="73"/>
        <v>3851.099</v>
      </c>
      <c r="U149" s="89">
        <f t="shared" si="74"/>
        <v>53665.42</v>
      </c>
      <c r="V149" s="89">
        <f t="shared" si="75"/>
        <v>0</v>
      </c>
      <c r="W149" s="89">
        <f t="shared" si="76"/>
        <v>0</v>
      </c>
      <c r="X149" s="53"/>
    </row>
    <row r="150" spans="1:24" s="202" customFormat="1" ht="19.5" customHeight="1">
      <c r="A150" s="444" t="s">
        <v>418</v>
      </c>
      <c r="B150" s="445"/>
      <c r="C150" s="197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201"/>
    </row>
    <row r="151" spans="1:24" s="35" customFormat="1" ht="13.5" customHeight="1">
      <c r="A151" s="40"/>
      <c r="B151" s="41" t="s">
        <v>398</v>
      </c>
      <c r="C151" s="65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47"/>
    </row>
    <row r="152" spans="1:24" s="35" customFormat="1" ht="45">
      <c r="A152" s="40" t="s">
        <v>50</v>
      </c>
      <c r="B152" s="48" t="s">
        <v>628</v>
      </c>
      <c r="C152" s="65">
        <v>14000</v>
      </c>
      <c r="D152" s="93">
        <f>+E152+F152+G152+H152</f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f>+J152+K152+L152+M152</f>
        <v>2200</v>
      </c>
      <c r="J152" s="93">
        <v>200</v>
      </c>
      <c r="K152" s="93">
        <v>2000</v>
      </c>
      <c r="L152" s="93">
        <v>0</v>
      </c>
      <c r="M152" s="93">
        <v>0</v>
      </c>
      <c r="N152" s="93">
        <f>+O152+P152+Q152+R152</f>
        <v>8800</v>
      </c>
      <c r="O152" s="93">
        <v>800</v>
      </c>
      <c r="P152" s="93">
        <v>8000</v>
      </c>
      <c r="Q152" s="93">
        <v>0</v>
      </c>
      <c r="R152" s="93">
        <v>0</v>
      </c>
      <c r="S152" s="93">
        <f>+D152+I152+N152</f>
        <v>11000</v>
      </c>
      <c r="T152" s="93">
        <f>+E152+J152+O152</f>
        <v>1000</v>
      </c>
      <c r="U152" s="93">
        <f>+F152+K152+P152</f>
        <v>10000</v>
      </c>
      <c r="V152" s="93">
        <f>+G152+L152+Q152</f>
        <v>0</v>
      </c>
      <c r="W152" s="93">
        <f>+H152+M152+R152</f>
        <v>0</v>
      </c>
      <c r="X152" s="39" t="s">
        <v>73</v>
      </c>
    </row>
    <row r="153" spans="1:24" s="35" customFormat="1" ht="11.25" customHeight="1">
      <c r="A153" s="40"/>
      <c r="B153" s="71" t="s">
        <v>289</v>
      </c>
      <c r="C153" s="167">
        <f>SUM(C152)</f>
        <v>14000</v>
      </c>
      <c r="D153" s="167">
        <f aca="true" t="shared" si="79" ref="D153:R154">SUM(D152)</f>
        <v>0</v>
      </c>
      <c r="E153" s="167">
        <f t="shared" si="79"/>
        <v>0</v>
      </c>
      <c r="F153" s="167">
        <f t="shared" si="79"/>
        <v>0</v>
      </c>
      <c r="G153" s="167">
        <f t="shared" si="79"/>
        <v>0</v>
      </c>
      <c r="H153" s="167">
        <f t="shared" si="79"/>
        <v>0</v>
      </c>
      <c r="I153" s="167">
        <f t="shared" si="79"/>
        <v>2200</v>
      </c>
      <c r="J153" s="167">
        <f t="shared" si="79"/>
        <v>200</v>
      </c>
      <c r="K153" s="167">
        <f t="shared" si="79"/>
        <v>2000</v>
      </c>
      <c r="L153" s="167">
        <f t="shared" si="79"/>
        <v>0</v>
      </c>
      <c r="M153" s="167">
        <f t="shared" si="79"/>
        <v>0</v>
      </c>
      <c r="N153" s="167">
        <f t="shared" si="79"/>
        <v>8800</v>
      </c>
      <c r="O153" s="167">
        <f t="shared" si="79"/>
        <v>800</v>
      </c>
      <c r="P153" s="167">
        <f t="shared" si="79"/>
        <v>8000</v>
      </c>
      <c r="Q153" s="167">
        <f t="shared" si="79"/>
        <v>0</v>
      </c>
      <c r="R153" s="167">
        <f t="shared" si="79"/>
        <v>0</v>
      </c>
      <c r="S153" s="93">
        <f>+D153+I153+N153</f>
        <v>11000</v>
      </c>
      <c r="T153" s="93">
        <f aca="true" t="shared" si="80" ref="T153:W155">+E153+J153+O153</f>
        <v>1000</v>
      </c>
      <c r="U153" s="93">
        <f t="shared" si="80"/>
        <v>10000</v>
      </c>
      <c r="V153" s="93">
        <f t="shared" si="80"/>
        <v>0</v>
      </c>
      <c r="W153" s="93">
        <f t="shared" si="80"/>
        <v>0</v>
      </c>
      <c r="X153" s="42"/>
    </row>
    <row r="154" spans="1:24" s="57" customFormat="1" ht="17.25" customHeight="1">
      <c r="A154" s="40"/>
      <c r="B154" s="44" t="s">
        <v>468</v>
      </c>
      <c r="C154" s="170">
        <f>SUM(C153)</f>
        <v>14000</v>
      </c>
      <c r="D154" s="170">
        <f t="shared" si="79"/>
        <v>0</v>
      </c>
      <c r="E154" s="170">
        <f t="shared" si="79"/>
        <v>0</v>
      </c>
      <c r="F154" s="170">
        <f t="shared" si="79"/>
        <v>0</v>
      </c>
      <c r="G154" s="170">
        <f t="shared" si="79"/>
        <v>0</v>
      </c>
      <c r="H154" s="170">
        <f t="shared" si="79"/>
        <v>0</v>
      </c>
      <c r="I154" s="170">
        <f t="shared" si="79"/>
        <v>2200</v>
      </c>
      <c r="J154" s="170">
        <f t="shared" si="79"/>
        <v>200</v>
      </c>
      <c r="K154" s="170">
        <f t="shared" si="79"/>
        <v>2000</v>
      </c>
      <c r="L154" s="170">
        <f t="shared" si="79"/>
        <v>0</v>
      </c>
      <c r="M154" s="170">
        <f t="shared" si="79"/>
        <v>0</v>
      </c>
      <c r="N154" s="170">
        <f t="shared" si="79"/>
        <v>8800</v>
      </c>
      <c r="O154" s="170">
        <f t="shared" si="79"/>
        <v>800</v>
      </c>
      <c r="P154" s="170">
        <f t="shared" si="79"/>
        <v>8000</v>
      </c>
      <c r="Q154" s="170">
        <f t="shared" si="79"/>
        <v>0</v>
      </c>
      <c r="R154" s="170">
        <f t="shared" si="79"/>
        <v>0</v>
      </c>
      <c r="S154" s="93">
        <f>+D154+I154+N154</f>
        <v>11000</v>
      </c>
      <c r="T154" s="93">
        <f t="shared" si="80"/>
        <v>1000</v>
      </c>
      <c r="U154" s="93">
        <f t="shared" si="80"/>
        <v>10000</v>
      </c>
      <c r="V154" s="93">
        <f t="shared" si="80"/>
        <v>0</v>
      </c>
      <c r="W154" s="93">
        <f t="shared" si="80"/>
        <v>0</v>
      </c>
      <c r="X154" s="51"/>
    </row>
    <row r="155" spans="1:24" s="35" customFormat="1" ht="16.5" customHeight="1">
      <c r="A155" s="461" t="s">
        <v>493</v>
      </c>
      <c r="B155" s="462"/>
      <c r="C155" s="84">
        <f aca="true" t="shared" si="81" ref="C155:R155">+C154+C149+C133+C119+C86+C58+C45+C40+C22+C9</f>
        <v>15362190</v>
      </c>
      <c r="D155" s="84">
        <f t="shared" si="81"/>
        <v>325484.37</v>
      </c>
      <c r="E155" s="84">
        <f t="shared" si="81"/>
        <v>26309.405</v>
      </c>
      <c r="F155" s="84">
        <f t="shared" si="81"/>
        <v>276500.375</v>
      </c>
      <c r="G155" s="84">
        <f t="shared" si="81"/>
        <v>22204.430000000004</v>
      </c>
      <c r="H155" s="84">
        <f t="shared" si="81"/>
        <v>470.16</v>
      </c>
      <c r="I155" s="84">
        <f t="shared" si="81"/>
        <v>1625088.5129999998</v>
      </c>
      <c r="J155" s="84">
        <f t="shared" si="81"/>
        <v>86183.78300000001</v>
      </c>
      <c r="K155" s="84">
        <f t="shared" si="81"/>
        <v>1315881.7499999998</v>
      </c>
      <c r="L155" s="84">
        <f t="shared" si="81"/>
        <v>116042.98</v>
      </c>
      <c r="M155" s="84">
        <f t="shared" si="81"/>
        <v>106980</v>
      </c>
      <c r="N155" s="84">
        <f t="shared" si="81"/>
        <v>1728591.32</v>
      </c>
      <c r="O155" s="84">
        <f t="shared" si="81"/>
        <v>113004.19</v>
      </c>
      <c r="P155" s="84">
        <f t="shared" si="81"/>
        <v>1547493.11</v>
      </c>
      <c r="Q155" s="84">
        <f t="shared" si="81"/>
        <v>6594.0199999999995</v>
      </c>
      <c r="R155" s="84">
        <f t="shared" si="81"/>
        <v>61500</v>
      </c>
      <c r="S155" s="89">
        <f>+D155+I155+N155</f>
        <v>3679164.2029999997</v>
      </c>
      <c r="T155" s="89">
        <f t="shared" si="80"/>
        <v>225497.37800000003</v>
      </c>
      <c r="U155" s="89">
        <f t="shared" si="80"/>
        <v>3139875.235</v>
      </c>
      <c r="V155" s="89">
        <f t="shared" si="80"/>
        <v>144841.43</v>
      </c>
      <c r="W155" s="89">
        <f t="shared" si="80"/>
        <v>168950.16</v>
      </c>
      <c r="X155" s="266"/>
    </row>
    <row r="164" ht="59.25" customHeight="1">
      <c r="J164" s="312"/>
    </row>
    <row r="165" ht="15.75" customHeight="1">
      <c r="J165" s="312"/>
    </row>
    <row r="166" ht="34.5" customHeight="1">
      <c r="J166" s="312"/>
    </row>
    <row r="167" ht="15">
      <c r="J167" s="312"/>
    </row>
    <row r="168" ht="31.5" customHeight="1">
      <c r="J168" s="312"/>
    </row>
    <row r="169" ht="50.25" customHeight="1">
      <c r="J169" s="312"/>
    </row>
    <row r="170" ht="21" customHeight="1">
      <c r="J170" s="312"/>
    </row>
    <row r="171" ht="32.25" customHeight="1">
      <c r="J171" s="312"/>
    </row>
    <row r="172" ht="27" customHeight="1">
      <c r="J172" s="312"/>
    </row>
  </sheetData>
  <sheetProtection/>
  <mergeCells count="34">
    <mergeCell ref="A41:B41"/>
    <mergeCell ref="A155:B155"/>
    <mergeCell ref="A150:B150"/>
    <mergeCell ref="A87:B87"/>
    <mergeCell ref="A120:B120"/>
    <mergeCell ref="A134:B134"/>
    <mergeCell ref="A59:B59"/>
    <mergeCell ref="A46:B46"/>
    <mergeCell ref="A23:B23"/>
    <mergeCell ref="F2:G2"/>
    <mergeCell ref="K2:L2"/>
    <mergeCell ref="A1:A3"/>
    <mergeCell ref="B1:B3"/>
    <mergeCell ref="C1:C3"/>
    <mergeCell ref="D2:D3"/>
    <mergeCell ref="D1:H1"/>
    <mergeCell ref="I1:M1"/>
    <mergeCell ref="A5:B5"/>
    <mergeCell ref="A10:B10"/>
    <mergeCell ref="E2:E3"/>
    <mergeCell ref="J2:J3"/>
    <mergeCell ref="I2:I3"/>
    <mergeCell ref="H2:H3"/>
    <mergeCell ref="S1:W1"/>
    <mergeCell ref="S2:S3"/>
    <mergeCell ref="T2:T3"/>
    <mergeCell ref="W2:W3"/>
    <mergeCell ref="U2:V2"/>
    <mergeCell ref="N1:R1"/>
    <mergeCell ref="O2:O3"/>
    <mergeCell ref="R2:R3"/>
    <mergeCell ref="M2:M3"/>
    <mergeCell ref="P2:Q2"/>
    <mergeCell ref="N2:N3"/>
  </mergeCells>
  <printOptions/>
  <pageMargins left="0.31496062992125984" right="0.11811023622047245" top="0.8661417322834646" bottom="0.3937007874015748" header="0.5905511811023623" footer="0.2362204724409449"/>
  <pageSetup firstPageNumber="61" useFirstPageNumber="1" horizontalDpi="600" verticalDpi="600" orientation="landscape" paperSize="9" scale="59" r:id="rId1"/>
  <headerFooter alignWithMargins="0">
    <oddHeader>&amp;C&amp;"Times New Roman Tj,обычный"&amp;14Љадвали љамъбастии №3 Барномаи  давлатии инвеститсионї, грантхо ва сохтмони асоси барои солњои 2011-2013.  &amp;R&amp;"Times New Roman Tj,обычный"(њаз. доллари ШМА)</oddHeader>
  </headerFooter>
  <rowBreaks count="5" manualBreakCount="5">
    <brk id="27" max="255" man="1"/>
    <brk id="50" max="255" man="1"/>
    <brk id="82" max="23" man="1"/>
    <brk id="109" max="23" man="1"/>
    <brk id="136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95"/>
  <sheetViews>
    <sheetView view="pageBreakPreview" zoomScale="70" zoomScaleSheetLayoutView="70" workbookViewId="0" topLeftCell="A1">
      <pane ySplit="4" topLeftCell="A72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6.00390625" style="207" customWidth="1"/>
    <col min="2" max="2" width="52.00390625" style="207" customWidth="1"/>
    <col min="3" max="3" width="21.75390625" style="207" customWidth="1"/>
    <col min="4" max="4" width="20.375" style="207" customWidth="1"/>
    <col min="5" max="5" width="21.625" style="207" customWidth="1"/>
    <col min="6" max="6" width="22.375" style="207" customWidth="1"/>
    <col min="7" max="16384" width="9.125" style="207" customWidth="1"/>
  </cols>
  <sheetData>
    <row r="2" ht="15">
      <c r="F2" s="315" t="s">
        <v>494</v>
      </c>
    </row>
    <row r="3" spans="1:6" ht="18.75">
      <c r="A3" s="465" t="s">
        <v>4</v>
      </c>
      <c r="B3" s="463" t="s">
        <v>629</v>
      </c>
      <c r="C3" s="464" t="s">
        <v>531</v>
      </c>
      <c r="D3" s="464"/>
      <c r="E3" s="464"/>
      <c r="F3" s="463" t="s">
        <v>594</v>
      </c>
    </row>
    <row r="4" spans="1:6" ht="81.75" customHeight="1">
      <c r="A4" s="465"/>
      <c r="B4" s="464"/>
      <c r="C4" s="314" t="s">
        <v>595</v>
      </c>
      <c r="D4" s="314" t="s">
        <v>596</v>
      </c>
      <c r="E4" s="314" t="s">
        <v>597</v>
      </c>
      <c r="F4" s="464"/>
    </row>
    <row r="5" spans="1:6" ht="18.75" hidden="1">
      <c r="A5" s="208"/>
      <c r="B5" s="234"/>
      <c r="C5" s="234"/>
      <c r="D5" s="234"/>
      <c r="E5" s="234"/>
      <c r="F5" s="234"/>
    </row>
    <row r="6" spans="1:6" ht="18.75" hidden="1">
      <c r="A6" s="208"/>
      <c r="B6" s="234"/>
      <c r="C6" s="234"/>
      <c r="D6" s="234"/>
      <c r="E6" s="234"/>
      <c r="F6" s="234"/>
    </row>
    <row r="7" spans="1:6" ht="18.75" hidden="1">
      <c r="A7" s="208"/>
      <c r="B7" s="234"/>
      <c r="C7" s="234"/>
      <c r="D7" s="234"/>
      <c r="E7" s="234"/>
      <c r="F7" s="234"/>
    </row>
    <row r="8" spans="1:6" ht="18.75" hidden="1">
      <c r="A8" s="208"/>
      <c r="B8" s="234"/>
      <c r="C8" s="234"/>
      <c r="D8" s="234"/>
      <c r="E8" s="234"/>
      <c r="F8" s="234"/>
    </row>
    <row r="9" spans="1:6" ht="18.75" hidden="1">
      <c r="A9" s="208"/>
      <c r="B9" s="234"/>
      <c r="C9" s="234"/>
      <c r="D9" s="234"/>
      <c r="E9" s="234"/>
      <c r="F9" s="234"/>
    </row>
    <row r="10" spans="1:6" ht="18.75" hidden="1">
      <c r="A10" s="208"/>
      <c r="B10" s="234"/>
      <c r="C10" s="234"/>
      <c r="D10" s="234"/>
      <c r="E10" s="234"/>
      <c r="F10" s="234"/>
    </row>
    <row r="11" spans="1:6" ht="18.75" hidden="1">
      <c r="A11" s="208"/>
      <c r="B11" s="234"/>
      <c r="C11" s="234"/>
      <c r="D11" s="234"/>
      <c r="E11" s="234"/>
      <c r="F11" s="234"/>
    </row>
    <row r="12" spans="1:6" ht="18.75" hidden="1">
      <c r="A12" s="208"/>
      <c r="B12" s="234"/>
      <c r="C12" s="234"/>
      <c r="D12" s="234"/>
      <c r="E12" s="234"/>
      <c r="F12" s="234"/>
    </row>
    <row r="13" spans="1:6" ht="18.75" hidden="1">
      <c r="A13" s="208"/>
      <c r="B13" s="234"/>
      <c r="C13" s="234"/>
      <c r="D13" s="234"/>
      <c r="E13" s="234"/>
      <c r="F13" s="234"/>
    </row>
    <row r="14" spans="1:6" ht="18.75" hidden="1">
      <c r="A14" s="208"/>
      <c r="B14" s="234"/>
      <c r="C14" s="234"/>
      <c r="D14" s="234"/>
      <c r="E14" s="234"/>
      <c r="F14" s="234"/>
    </row>
    <row r="15" spans="1:6" ht="18.75" hidden="1">
      <c r="A15" s="208"/>
      <c r="B15" s="234"/>
      <c r="C15" s="234"/>
      <c r="D15" s="234"/>
      <c r="E15" s="234"/>
      <c r="F15" s="234"/>
    </row>
    <row r="16" spans="1:6" ht="18.75" hidden="1">
      <c r="A16" s="208"/>
      <c r="B16" s="234"/>
      <c r="C16" s="234"/>
      <c r="D16" s="234"/>
      <c r="E16" s="234"/>
      <c r="F16" s="234"/>
    </row>
    <row r="17" spans="1:6" ht="18.75" hidden="1">
      <c r="A17" s="208"/>
      <c r="B17" s="234"/>
      <c r="C17" s="234"/>
      <c r="D17" s="234"/>
      <c r="E17" s="234"/>
      <c r="F17" s="234"/>
    </row>
    <row r="18" spans="1:6" ht="19.5" customHeight="1">
      <c r="A18" s="317"/>
      <c r="B18" s="316">
        <v>1</v>
      </c>
      <c r="C18" s="316">
        <v>2</v>
      </c>
      <c r="D18" s="316">
        <v>3</v>
      </c>
      <c r="E18" s="316">
        <v>4</v>
      </c>
      <c r="F18" s="316">
        <v>5</v>
      </c>
    </row>
    <row r="19" spans="1:6" ht="37.5">
      <c r="A19" s="299">
        <v>1</v>
      </c>
      <c r="B19" s="212" t="s">
        <v>598</v>
      </c>
      <c r="C19" s="336">
        <v>1500</v>
      </c>
      <c r="D19" s="267">
        <v>2000</v>
      </c>
      <c r="E19" s="267">
        <v>2300</v>
      </c>
      <c r="F19" s="267">
        <f>+C19+D19+E19</f>
        <v>5800</v>
      </c>
    </row>
    <row r="20" spans="1:6" ht="37.5">
      <c r="A20" s="299">
        <v>2</v>
      </c>
      <c r="B20" s="212" t="s">
        <v>599</v>
      </c>
      <c r="C20" s="336">
        <v>264400</v>
      </c>
      <c r="D20" s="267">
        <v>145000</v>
      </c>
      <c r="E20" s="267">
        <v>150000</v>
      </c>
      <c r="F20" s="267">
        <f aca="true" t="shared" si="0" ref="F20:F75">+C20+D20+E20</f>
        <v>559400</v>
      </c>
    </row>
    <row r="21" spans="1:6" ht="18.75">
      <c r="A21" s="299">
        <v>3</v>
      </c>
      <c r="B21" s="212" t="s">
        <v>495</v>
      </c>
      <c r="C21" s="336">
        <v>500</v>
      </c>
      <c r="D21" s="267">
        <v>1500</v>
      </c>
      <c r="E21" s="267">
        <v>2000</v>
      </c>
      <c r="F21" s="267">
        <f t="shared" si="0"/>
        <v>4000</v>
      </c>
    </row>
    <row r="22" spans="1:6" ht="18.75">
      <c r="A22" s="299">
        <v>4</v>
      </c>
      <c r="B22" s="234" t="s">
        <v>496</v>
      </c>
      <c r="C22" s="336">
        <v>1000</v>
      </c>
      <c r="D22" s="267">
        <v>1600</v>
      </c>
      <c r="E22" s="267">
        <v>2400</v>
      </c>
      <c r="F22" s="267">
        <f t="shared" si="0"/>
        <v>5000</v>
      </c>
    </row>
    <row r="23" spans="1:6" ht="18.75">
      <c r="A23" s="299">
        <v>5</v>
      </c>
      <c r="B23" s="234" t="s">
        <v>461</v>
      </c>
      <c r="C23" s="336">
        <v>0</v>
      </c>
      <c r="D23" s="267">
        <v>3500</v>
      </c>
      <c r="E23" s="267">
        <v>5000</v>
      </c>
      <c r="F23" s="267">
        <f t="shared" si="0"/>
        <v>8500</v>
      </c>
    </row>
    <row r="24" spans="1:6" ht="18.75">
      <c r="A24" s="299">
        <v>6</v>
      </c>
      <c r="B24" s="234" t="s">
        <v>175</v>
      </c>
      <c r="C24" s="336">
        <v>300</v>
      </c>
      <c r="D24" s="267">
        <v>600</v>
      </c>
      <c r="E24" s="267"/>
      <c r="F24" s="267">
        <f t="shared" si="0"/>
        <v>900</v>
      </c>
    </row>
    <row r="25" spans="1:6" ht="18.75">
      <c r="A25" s="299">
        <v>7</v>
      </c>
      <c r="B25" s="234" t="s">
        <v>174</v>
      </c>
      <c r="C25" s="336">
        <v>300</v>
      </c>
      <c r="D25" s="267">
        <v>600</v>
      </c>
      <c r="E25" s="267"/>
      <c r="F25" s="267">
        <f t="shared" si="0"/>
        <v>900</v>
      </c>
    </row>
    <row r="26" spans="1:6" ht="18.75">
      <c r="A26" s="299">
        <v>8</v>
      </c>
      <c r="B26" s="234" t="s">
        <v>497</v>
      </c>
      <c r="C26" s="336">
        <v>2500</v>
      </c>
      <c r="D26" s="267">
        <v>4000</v>
      </c>
      <c r="E26" s="267">
        <v>6000</v>
      </c>
      <c r="F26" s="267">
        <f t="shared" si="0"/>
        <v>12500</v>
      </c>
    </row>
    <row r="27" spans="1:6" ht="18.75">
      <c r="A27" s="299">
        <v>9</v>
      </c>
      <c r="B27" s="234" t="s">
        <v>105</v>
      </c>
      <c r="C27" s="336">
        <v>1200</v>
      </c>
      <c r="D27" s="267">
        <v>4000</v>
      </c>
      <c r="E27" s="267">
        <v>5000</v>
      </c>
      <c r="F27" s="267">
        <f t="shared" si="0"/>
        <v>10200</v>
      </c>
    </row>
    <row r="28" spans="1:6" ht="18.75">
      <c r="A28" s="299">
        <v>10</v>
      </c>
      <c r="B28" s="234" t="s">
        <v>104</v>
      </c>
      <c r="C28" s="336">
        <v>2300</v>
      </c>
      <c r="D28" s="267">
        <v>4000</v>
      </c>
      <c r="E28" s="267">
        <v>6000</v>
      </c>
      <c r="F28" s="267">
        <f t="shared" si="0"/>
        <v>12300</v>
      </c>
    </row>
    <row r="29" spans="1:6" ht="18.75">
      <c r="A29" s="299">
        <v>11</v>
      </c>
      <c r="B29" s="234" t="s">
        <v>630</v>
      </c>
      <c r="C29" s="336">
        <v>650</v>
      </c>
      <c r="D29" s="267">
        <v>800</v>
      </c>
      <c r="E29" s="267">
        <v>1000</v>
      </c>
      <c r="F29" s="267">
        <f t="shared" si="0"/>
        <v>2450</v>
      </c>
    </row>
    <row r="30" spans="1:6" ht="18.75">
      <c r="A30" s="299">
        <v>12</v>
      </c>
      <c r="B30" s="234" t="s">
        <v>103</v>
      </c>
      <c r="C30" s="336">
        <v>5500</v>
      </c>
      <c r="D30" s="267">
        <v>1500</v>
      </c>
      <c r="E30" s="267">
        <v>2300</v>
      </c>
      <c r="F30" s="267">
        <f t="shared" si="0"/>
        <v>9300</v>
      </c>
    </row>
    <row r="31" spans="1:6" ht="18.75">
      <c r="A31" s="299">
        <v>13</v>
      </c>
      <c r="B31" s="234" t="s">
        <v>102</v>
      </c>
      <c r="C31" s="336">
        <v>20600</v>
      </c>
      <c r="D31" s="267">
        <v>26000</v>
      </c>
      <c r="E31" s="267">
        <v>29000</v>
      </c>
      <c r="F31" s="267">
        <f t="shared" si="0"/>
        <v>75600</v>
      </c>
    </row>
    <row r="32" spans="1:6" ht="18.75">
      <c r="A32" s="299">
        <v>14</v>
      </c>
      <c r="B32" s="234" t="s">
        <v>498</v>
      </c>
      <c r="C32" s="336">
        <v>10000</v>
      </c>
      <c r="D32" s="267">
        <v>12000</v>
      </c>
      <c r="E32" s="267">
        <v>15000</v>
      </c>
      <c r="F32" s="267">
        <f t="shared" si="0"/>
        <v>37000</v>
      </c>
    </row>
    <row r="33" spans="1:6" ht="37.5">
      <c r="A33" s="299">
        <v>15</v>
      </c>
      <c r="B33" s="212" t="s">
        <v>600</v>
      </c>
      <c r="C33" s="336">
        <v>7000</v>
      </c>
      <c r="D33" s="267">
        <v>11400</v>
      </c>
      <c r="E33" s="267">
        <v>15000</v>
      </c>
      <c r="F33" s="267">
        <f t="shared" si="0"/>
        <v>33400</v>
      </c>
    </row>
    <row r="34" spans="1:6" ht="16.5" customHeight="1">
      <c r="A34" s="299">
        <v>16</v>
      </c>
      <c r="B34" s="234" t="s">
        <v>419</v>
      </c>
      <c r="C34" s="336">
        <v>1000</v>
      </c>
      <c r="D34" s="267">
        <v>2000</v>
      </c>
      <c r="E34" s="267">
        <v>3000</v>
      </c>
      <c r="F34" s="267">
        <f t="shared" si="0"/>
        <v>6000</v>
      </c>
    </row>
    <row r="35" spans="1:6" ht="18.75">
      <c r="A35" s="299">
        <v>17</v>
      </c>
      <c r="B35" s="212" t="s">
        <v>101</v>
      </c>
      <c r="C35" s="336">
        <v>21600</v>
      </c>
      <c r="D35" s="267">
        <v>40000</v>
      </c>
      <c r="E35" s="267">
        <v>60000</v>
      </c>
      <c r="F35" s="267">
        <f t="shared" si="0"/>
        <v>121600</v>
      </c>
    </row>
    <row r="36" spans="1:6" ht="37.5">
      <c r="A36" s="299">
        <v>19</v>
      </c>
      <c r="B36" s="212" t="s">
        <v>420</v>
      </c>
      <c r="C36" s="337">
        <v>12600</v>
      </c>
      <c r="D36" s="267">
        <v>14000</v>
      </c>
      <c r="E36" s="267">
        <v>17000</v>
      </c>
      <c r="F36" s="267">
        <f t="shared" si="0"/>
        <v>43600</v>
      </c>
    </row>
    <row r="37" spans="1:6" ht="18.75">
      <c r="A37" s="299">
        <v>20</v>
      </c>
      <c r="B37" s="234" t="s">
        <v>499</v>
      </c>
      <c r="C37" s="336">
        <v>350</v>
      </c>
      <c r="D37" s="267">
        <v>1600</v>
      </c>
      <c r="E37" s="267">
        <v>2500</v>
      </c>
      <c r="F37" s="267">
        <f t="shared" si="0"/>
        <v>4450</v>
      </c>
    </row>
    <row r="38" spans="1:6" ht="18.75">
      <c r="A38" s="299">
        <v>21</v>
      </c>
      <c r="B38" s="234" t="s">
        <v>462</v>
      </c>
      <c r="C38" s="336">
        <v>21000</v>
      </c>
      <c r="D38" s="267">
        <v>24000</v>
      </c>
      <c r="E38" s="267">
        <v>30000</v>
      </c>
      <c r="F38" s="267">
        <f t="shared" si="0"/>
        <v>75000</v>
      </c>
    </row>
    <row r="39" spans="1:6" ht="18.75">
      <c r="A39" s="299">
        <v>22</v>
      </c>
      <c r="B39" s="234" t="s">
        <v>500</v>
      </c>
      <c r="C39" s="336">
        <v>3500</v>
      </c>
      <c r="D39" s="267">
        <v>4500</v>
      </c>
      <c r="E39" s="267">
        <v>6000</v>
      </c>
      <c r="F39" s="267">
        <f t="shared" si="0"/>
        <v>14000</v>
      </c>
    </row>
    <row r="40" spans="1:6" ht="18.75">
      <c r="A40" s="299">
        <v>23</v>
      </c>
      <c r="B40" s="234" t="s">
        <v>189</v>
      </c>
      <c r="C40" s="336">
        <v>0</v>
      </c>
      <c r="D40" s="267">
        <v>820</v>
      </c>
      <c r="E40" s="267">
        <v>1500</v>
      </c>
      <c r="F40" s="267">
        <f t="shared" si="0"/>
        <v>2320</v>
      </c>
    </row>
    <row r="41" spans="1:6" ht="18.75">
      <c r="A41" s="299">
        <v>24</v>
      </c>
      <c r="B41" s="234" t="s">
        <v>601</v>
      </c>
      <c r="C41" s="336">
        <v>600</v>
      </c>
      <c r="D41" s="267">
        <v>800</v>
      </c>
      <c r="E41" s="267">
        <v>2000</v>
      </c>
      <c r="F41" s="267">
        <f t="shared" si="0"/>
        <v>3400</v>
      </c>
    </row>
    <row r="42" spans="1:6" ht="18.75">
      <c r="A42" s="299">
        <v>25</v>
      </c>
      <c r="B42" s="234" t="s">
        <v>100</v>
      </c>
      <c r="C42" s="336">
        <v>0</v>
      </c>
      <c r="D42" s="267">
        <v>1500</v>
      </c>
      <c r="E42" s="267">
        <v>2500</v>
      </c>
      <c r="F42" s="267">
        <f t="shared" si="0"/>
        <v>4000</v>
      </c>
    </row>
    <row r="43" spans="1:6" ht="37.5">
      <c r="A43" s="299">
        <v>26</v>
      </c>
      <c r="B43" s="212" t="s">
        <v>501</v>
      </c>
      <c r="C43" s="336">
        <v>700</v>
      </c>
      <c r="D43" s="267">
        <v>4750</v>
      </c>
      <c r="E43" s="267">
        <v>6500</v>
      </c>
      <c r="F43" s="267">
        <f t="shared" si="0"/>
        <v>11950</v>
      </c>
    </row>
    <row r="44" spans="1:6" ht="18.75">
      <c r="A44" s="299">
        <v>27</v>
      </c>
      <c r="B44" s="212" t="s">
        <v>421</v>
      </c>
      <c r="C44" s="336">
        <v>500</v>
      </c>
      <c r="D44" s="267">
        <v>3000</v>
      </c>
      <c r="E44" s="267">
        <v>6000</v>
      </c>
      <c r="F44" s="267">
        <f t="shared" si="0"/>
        <v>9500</v>
      </c>
    </row>
    <row r="45" spans="1:6" ht="18.75">
      <c r="A45" s="299">
        <v>28</v>
      </c>
      <c r="B45" s="212" t="s">
        <v>99</v>
      </c>
      <c r="C45" s="336">
        <v>1200</v>
      </c>
      <c r="D45" s="267">
        <v>2000</v>
      </c>
      <c r="E45" s="267">
        <v>4000</v>
      </c>
      <c r="F45" s="267">
        <f t="shared" si="0"/>
        <v>7200</v>
      </c>
    </row>
    <row r="46" spans="1:6" ht="18.75">
      <c r="A46" s="299">
        <v>29</v>
      </c>
      <c r="B46" s="234" t="s">
        <v>602</v>
      </c>
      <c r="C46" s="336">
        <v>5000</v>
      </c>
      <c r="D46" s="267">
        <v>6000</v>
      </c>
      <c r="E46" s="267">
        <v>8500</v>
      </c>
      <c r="F46" s="267">
        <f t="shared" si="0"/>
        <v>19500</v>
      </c>
    </row>
    <row r="47" spans="1:6" ht="37.5">
      <c r="A47" s="299">
        <v>30</v>
      </c>
      <c r="B47" s="212" t="s">
        <v>502</v>
      </c>
      <c r="C47" s="336">
        <v>500</v>
      </c>
      <c r="D47" s="267">
        <v>700</v>
      </c>
      <c r="E47" s="267">
        <v>2000</v>
      </c>
      <c r="F47" s="267">
        <f t="shared" si="0"/>
        <v>3200</v>
      </c>
    </row>
    <row r="48" spans="1:6" ht="18.75">
      <c r="A48" s="299">
        <v>31</v>
      </c>
      <c r="B48" s="234" t="s">
        <v>503</v>
      </c>
      <c r="C48" s="336">
        <v>500</v>
      </c>
      <c r="D48" s="267">
        <v>500</v>
      </c>
      <c r="E48" s="267">
        <v>1500</v>
      </c>
      <c r="F48" s="267">
        <f t="shared" si="0"/>
        <v>2500</v>
      </c>
    </row>
    <row r="49" spans="1:6" ht="18.75">
      <c r="A49" s="299">
        <v>32</v>
      </c>
      <c r="B49" s="214" t="s">
        <v>504</v>
      </c>
      <c r="C49" s="336">
        <v>1500</v>
      </c>
      <c r="D49" s="267">
        <v>2000</v>
      </c>
      <c r="E49" s="267">
        <v>2000</v>
      </c>
      <c r="F49" s="267">
        <f t="shared" si="0"/>
        <v>5500</v>
      </c>
    </row>
    <row r="50" spans="1:6" ht="18.75">
      <c r="A50" s="299">
        <v>33</v>
      </c>
      <c r="B50" s="213" t="s">
        <v>98</v>
      </c>
      <c r="C50" s="336">
        <v>800</v>
      </c>
      <c r="D50" s="267">
        <v>800</v>
      </c>
      <c r="E50" s="267">
        <v>2000</v>
      </c>
      <c r="F50" s="267">
        <f t="shared" si="0"/>
        <v>3600</v>
      </c>
    </row>
    <row r="51" spans="1:6" ht="18.75">
      <c r="A51" s="299">
        <v>34</v>
      </c>
      <c r="B51" s="213" t="s">
        <v>422</v>
      </c>
      <c r="C51" s="336">
        <v>1500</v>
      </c>
      <c r="D51" s="267">
        <v>5500</v>
      </c>
      <c r="E51" s="267">
        <v>8000</v>
      </c>
      <c r="F51" s="267">
        <f t="shared" si="0"/>
        <v>15000</v>
      </c>
    </row>
    <row r="52" spans="1:6" ht="18" customHeight="1">
      <c r="A52" s="299">
        <v>35</v>
      </c>
      <c r="B52" s="213" t="s">
        <v>505</v>
      </c>
      <c r="C52" s="336">
        <v>600</v>
      </c>
      <c r="D52" s="267">
        <v>1400</v>
      </c>
      <c r="E52" s="267">
        <v>2000</v>
      </c>
      <c r="F52" s="267">
        <f t="shared" si="0"/>
        <v>4000</v>
      </c>
    </row>
    <row r="53" spans="1:6" ht="57.75" customHeight="1">
      <c r="A53" s="299">
        <v>36</v>
      </c>
      <c r="B53" s="214" t="s">
        <v>173</v>
      </c>
      <c r="C53" s="336">
        <v>0</v>
      </c>
      <c r="D53" s="267">
        <v>540</v>
      </c>
      <c r="E53" s="267">
        <v>1000</v>
      </c>
      <c r="F53" s="267">
        <f t="shared" si="0"/>
        <v>1540</v>
      </c>
    </row>
    <row r="54" spans="1:6" ht="56.25">
      <c r="A54" s="299">
        <v>37</v>
      </c>
      <c r="B54" s="214" t="s">
        <v>603</v>
      </c>
      <c r="C54" s="336">
        <v>4000</v>
      </c>
      <c r="D54" s="267">
        <v>7000</v>
      </c>
      <c r="E54" s="267">
        <v>12000</v>
      </c>
      <c r="F54" s="267">
        <f t="shared" si="0"/>
        <v>23000</v>
      </c>
    </row>
    <row r="55" spans="1:6" ht="56.25">
      <c r="A55" s="299">
        <v>38</v>
      </c>
      <c r="B55" s="214" t="s">
        <v>604</v>
      </c>
      <c r="C55" s="336">
        <v>6000</v>
      </c>
      <c r="D55" s="267">
        <v>7700</v>
      </c>
      <c r="E55" s="267">
        <v>10000</v>
      </c>
      <c r="F55" s="267">
        <f t="shared" si="0"/>
        <v>23700</v>
      </c>
    </row>
    <row r="56" spans="1:6" ht="18.75">
      <c r="A56" s="299">
        <v>39</v>
      </c>
      <c r="B56" s="214" t="s">
        <v>423</v>
      </c>
      <c r="C56" s="336">
        <v>861200</v>
      </c>
      <c r="D56" s="267">
        <v>1014000</v>
      </c>
      <c r="E56" s="267">
        <v>1115750</v>
      </c>
      <c r="F56" s="267">
        <f t="shared" si="0"/>
        <v>2990950</v>
      </c>
    </row>
    <row r="57" spans="1:6" ht="34.5" customHeight="1">
      <c r="A57" s="299"/>
      <c r="B57" s="214" t="s">
        <v>605</v>
      </c>
      <c r="C57" s="336"/>
      <c r="D57" s="267"/>
      <c r="E57" s="267"/>
      <c r="F57" s="267">
        <f t="shared" si="0"/>
        <v>0</v>
      </c>
    </row>
    <row r="58" spans="1:6" ht="18.75">
      <c r="A58" s="299">
        <v>40</v>
      </c>
      <c r="B58" s="214" t="s">
        <v>97</v>
      </c>
      <c r="C58" s="336">
        <v>32700</v>
      </c>
      <c r="D58" s="267">
        <v>36980</v>
      </c>
      <c r="E58" s="267">
        <v>38000</v>
      </c>
      <c r="F58" s="267">
        <f t="shared" si="0"/>
        <v>107680</v>
      </c>
    </row>
    <row r="59" spans="1:6" ht="18.75">
      <c r="A59" s="299">
        <v>41</v>
      </c>
      <c r="B59" s="214" t="s">
        <v>532</v>
      </c>
      <c r="C59" s="336">
        <v>32600</v>
      </c>
      <c r="D59" s="267">
        <v>37000</v>
      </c>
      <c r="E59" s="267">
        <v>38000</v>
      </c>
      <c r="F59" s="267">
        <f t="shared" si="0"/>
        <v>107600</v>
      </c>
    </row>
    <row r="60" spans="1:6" ht="18.75">
      <c r="A60" s="299">
        <v>42</v>
      </c>
      <c r="B60" s="214" t="s">
        <v>96</v>
      </c>
      <c r="C60" s="336">
        <v>4500</v>
      </c>
      <c r="D60" s="267">
        <v>7500</v>
      </c>
      <c r="E60" s="267">
        <v>9000</v>
      </c>
      <c r="F60" s="267">
        <f t="shared" si="0"/>
        <v>21000</v>
      </c>
    </row>
    <row r="61" spans="1:6" ht="18.75">
      <c r="A61" s="299">
        <v>43</v>
      </c>
      <c r="B61" s="214" t="s">
        <v>95</v>
      </c>
      <c r="C61" s="336">
        <v>413089</v>
      </c>
      <c r="D61" s="267">
        <v>320000</v>
      </c>
      <c r="E61" s="267">
        <v>322000</v>
      </c>
      <c r="F61" s="267">
        <f t="shared" si="0"/>
        <v>1055089</v>
      </c>
    </row>
    <row r="62" spans="1:6" ht="18.75">
      <c r="A62" s="299">
        <v>44</v>
      </c>
      <c r="B62" s="214" t="s">
        <v>106</v>
      </c>
      <c r="C62" s="336">
        <v>3500</v>
      </c>
      <c r="D62" s="267">
        <v>4000</v>
      </c>
      <c r="E62" s="267">
        <v>6000</v>
      </c>
      <c r="F62" s="267">
        <f t="shared" si="0"/>
        <v>13500</v>
      </c>
    </row>
    <row r="63" spans="1:6" ht="18.75">
      <c r="A63" s="299">
        <v>45</v>
      </c>
      <c r="B63" s="214" t="s">
        <v>533</v>
      </c>
      <c r="C63" s="336">
        <v>1700</v>
      </c>
      <c r="D63" s="267">
        <v>2600</v>
      </c>
      <c r="E63" s="267">
        <v>3100</v>
      </c>
      <c r="F63" s="267">
        <f t="shared" si="0"/>
        <v>7400</v>
      </c>
    </row>
    <row r="64" spans="1:6" ht="18.75">
      <c r="A64" s="299">
        <v>46</v>
      </c>
      <c r="B64" s="214" t="s">
        <v>424</v>
      </c>
      <c r="C64" s="336">
        <v>0</v>
      </c>
      <c r="D64" s="267">
        <v>4000</v>
      </c>
      <c r="E64" s="267">
        <v>5000</v>
      </c>
      <c r="F64" s="267">
        <f>+C64+D64+E64</f>
        <v>9000</v>
      </c>
    </row>
    <row r="65" spans="1:6" ht="18.75">
      <c r="A65" s="299">
        <v>47</v>
      </c>
      <c r="B65" s="214" t="s">
        <v>94</v>
      </c>
      <c r="C65" s="336">
        <v>1000</v>
      </c>
      <c r="D65" s="267">
        <v>2000</v>
      </c>
      <c r="E65" s="267">
        <v>2500</v>
      </c>
      <c r="F65" s="267">
        <f t="shared" si="0"/>
        <v>5500</v>
      </c>
    </row>
    <row r="66" spans="1:6" ht="18.75">
      <c r="A66" s="299">
        <v>48</v>
      </c>
      <c r="B66" s="214" t="s">
        <v>506</v>
      </c>
      <c r="C66" s="336">
        <v>1000</v>
      </c>
      <c r="D66" s="267">
        <v>2000</v>
      </c>
      <c r="E66" s="267">
        <v>2500</v>
      </c>
      <c r="F66" s="267">
        <f t="shared" si="0"/>
        <v>5500</v>
      </c>
    </row>
    <row r="67" spans="1:6" ht="18.75">
      <c r="A67" s="299">
        <v>49</v>
      </c>
      <c r="B67" s="214" t="s">
        <v>370</v>
      </c>
      <c r="C67" s="336">
        <v>700</v>
      </c>
      <c r="D67" s="267">
        <v>2000</v>
      </c>
      <c r="E67" s="267">
        <v>2500</v>
      </c>
      <c r="F67" s="267">
        <f t="shared" si="0"/>
        <v>5200</v>
      </c>
    </row>
    <row r="68" spans="1:6" ht="18.75">
      <c r="A68" s="299">
        <v>50</v>
      </c>
      <c r="B68" s="214" t="s">
        <v>93</v>
      </c>
      <c r="C68" s="336">
        <v>700</v>
      </c>
      <c r="D68" s="267">
        <v>3510</v>
      </c>
      <c r="E68" s="267">
        <v>4150</v>
      </c>
      <c r="F68" s="267">
        <f t="shared" si="0"/>
        <v>8360</v>
      </c>
    </row>
    <row r="69" spans="1:6" ht="18.75">
      <c r="A69" s="299">
        <v>51</v>
      </c>
      <c r="B69" s="214" t="s">
        <v>425</v>
      </c>
      <c r="C69" s="336">
        <v>2100</v>
      </c>
      <c r="D69" s="267">
        <v>3000</v>
      </c>
      <c r="E69" s="267">
        <v>4000</v>
      </c>
      <c r="F69" s="267">
        <f t="shared" si="0"/>
        <v>9100</v>
      </c>
    </row>
    <row r="70" spans="1:6" ht="18.75">
      <c r="A70" s="299">
        <v>52</v>
      </c>
      <c r="B70" s="214" t="s">
        <v>92</v>
      </c>
      <c r="C70" s="336">
        <v>1000</v>
      </c>
      <c r="D70" s="267">
        <v>2000</v>
      </c>
      <c r="E70" s="267">
        <v>2500</v>
      </c>
      <c r="F70" s="267">
        <f t="shared" si="0"/>
        <v>5500</v>
      </c>
    </row>
    <row r="71" spans="1:6" ht="18.75">
      <c r="A71" s="299">
        <v>53</v>
      </c>
      <c r="B71" s="214" t="s">
        <v>91</v>
      </c>
      <c r="C71" s="336">
        <v>800</v>
      </c>
      <c r="D71" s="267">
        <v>2000</v>
      </c>
      <c r="E71" s="267">
        <v>2500</v>
      </c>
      <c r="F71" s="267">
        <f t="shared" si="0"/>
        <v>5300</v>
      </c>
    </row>
    <row r="72" spans="1:6" ht="18.75">
      <c r="A72" s="299">
        <v>54</v>
      </c>
      <c r="B72" s="214" t="s">
        <v>606</v>
      </c>
      <c r="C72" s="336">
        <v>1000</v>
      </c>
      <c r="D72" s="267">
        <v>2000</v>
      </c>
      <c r="E72" s="267">
        <v>2500</v>
      </c>
      <c r="F72" s="267">
        <f t="shared" si="0"/>
        <v>5500</v>
      </c>
    </row>
    <row r="73" spans="1:6" ht="18.75">
      <c r="A73" s="299">
        <v>55</v>
      </c>
      <c r="B73" s="214" t="s">
        <v>90</v>
      </c>
      <c r="C73" s="336">
        <v>500</v>
      </c>
      <c r="D73" s="267">
        <v>2700</v>
      </c>
      <c r="E73" s="267">
        <v>4500</v>
      </c>
      <c r="F73" s="267">
        <f t="shared" si="0"/>
        <v>7700</v>
      </c>
    </row>
    <row r="74" spans="1:6" ht="18.75">
      <c r="A74" s="299">
        <v>56</v>
      </c>
      <c r="B74" s="214" t="s">
        <v>426</v>
      </c>
      <c r="C74" s="336">
        <v>1200</v>
      </c>
      <c r="D74" s="267">
        <v>3100</v>
      </c>
      <c r="E74" s="267">
        <v>4500</v>
      </c>
      <c r="F74" s="267">
        <f t="shared" si="0"/>
        <v>8800</v>
      </c>
    </row>
    <row r="75" spans="1:6" ht="18.75">
      <c r="A75" s="208"/>
      <c r="B75" s="342" t="s">
        <v>493</v>
      </c>
      <c r="C75" s="343">
        <f>SUM(C19:C74)</f>
        <v>1760489</v>
      </c>
      <c r="D75" s="344">
        <v>1800000</v>
      </c>
      <c r="E75" s="344">
        <v>2000000</v>
      </c>
      <c r="F75" s="344">
        <f t="shared" si="0"/>
        <v>5560489</v>
      </c>
    </row>
    <row r="76" spans="1:6" ht="15.75">
      <c r="A76" s="209"/>
      <c r="B76" s="210"/>
      <c r="C76" s="209"/>
      <c r="D76" s="209"/>
      <c r="E76" s="209"/>
      <c r="F76" s="209"/>
    </row>
    <row r="82" spans="1:6" ht="15" customHeight="1">
      <c r="A82" s="466" t="s">
        <v>607</v>
      </c>
      <c r="B82" s="466"/>
      <c r="C82" s="466"/>
      <c r="D82" s="466"/>
      <c r="E82" s="466"/>
      <c r="F82" s="466"/>
    </row>
    <row r="83" ht="15">
      <c r="F83" s="315" t="s">
        <v>494</v>
      </c>
    </row>
    <row r="84" spans="1:6" ht="15" customHeight="1">
      <c r="A84" s="467" t="s">
        <v>4</v>
      </c>
      <c r="B84" s="469" t="s">
        <v>427</v>
      </c>
      <c r="C84" s="464" t="s">
        <v>531</v>
      </c>
      <c r="D84" s="464"/>
      <c r="E84" s="464"/>
      <c r="F84" s="471" t="s">
        <v>534</v>
      </c>
    </row>
    <row r="85" spans="1:6" ht="56.25">
      <c r="A85" s="468"/>
      <c r="B85" s="470"/>
      <c r="C85" s="314" t="s">
        <v>535</v>
      </c>
      <c r="D85" s="314" t="s">
        <v>536</v>
      </c>
      <c r="E85" s="314" t="s">
        <v>537</v>
      </c>
      <c r="F85" s="472"/>
    </row>
    <row r="86" spans="1:7" ht="18.75">
      <c r="A86" s="299">
        <v>1</v>
      </c>
      <c r="B86" s="211" t="s">
        <v>15</v>
      </c>
      <c r="C86" s="215">
        <v>218619</v>
      </c>
      <c r="D86" s="215">
        <v>240481</v>
      </c>
      <c r="E86" s="215">
        <v>266934</v>
      </c>
      <c r="F86" s="215">
        <f aca="true" t="shared" si="1" ref="F86:F95">+C86+D86+E86</f>
        <v>726034</v>
      </c>
      <c r="G86" s="338">
        <f>+F86*100%/F95</f>
        <v>0.13057017107668048</v>
      </c>
    </row>
    <row r="87" spans="1:7" ht="18.75">
      <c r="A87" s="299">
        <v>2</v>
      </c>
      <c r="B87" s="211" t="s">
        <v>481</v>
      </c>
      <c r="C87" s="215">
        <v>46450</v>
      </c>
      <c r="D87" s="215">
        <v>51095</v>
      </c>
      <c r="E87" s="215">
        <v>56715</v>
      </c>
      <c r="F87" s="215">
        <f t="shared" si="1"/>
        <v>154260</v>
      </c>
      <c r="G87" s="338">
        <f>+F87*100%/F95</f>
        <v>0.0277421644031667</v>
      </c>
    </row>
    <row r="88" spans="1:7" ht="18.75">
      <c r="A88" s="299">
        <v>3</v>
      </c>
      <c r="B88" s="211" t="s">
        <v>428</v>
      </c>
      <c r="C88" s="215">
        <v>93100</v>
      </c>
      <c r="D88" s="215">
        <v>102410</v>
      </c>
      <c r="E88" s="215">
        <v>112215</v>
      </c>
      <c r="F88" s="215">
        <f t="shared" si="1"/>
        <v>307725</v>
      </c>
      <c r="G88" s="338">
        <f>+F88*100%/F95</f>
        <v>0.05534135576924979</v>
      </c>
    </row>
    <row r="89" spans="1:7" ht="18.75">
      <c r="A89" s="299">
        <v>4</v>
      </c>
      <c r="B89" s="211" t="s">
        <v>507</v>
      </c>
      <c r="C89" s="215">
        <v>12600</v>
      </c>
      <c r="D89" s="215">
        <v>14000</v>
      </c>
      <c r="E89" s="215">
        <v>17000</v>
      </c>
      <c r="F89" s="215">
        <f t="shared" si="1"/>
        <v>43600</v>
      </c>
      <c r="G89" s="338">
        <f>+F89*100%/F95</f>
        <v>0.0078410370023212</v>
      </c>
    </row>
    <row r="90" spans="1:7" ht="18.75">
      <c r="A90" s="299">
        <v>5</v>
      </c>
      <c r="B90" s="211" t="s">
        <v>206</v>
      </c>
      <c r="C90" s="215">
        <v>24000</v>
      </c>
      <c r="D90" s="215">
        <v>26400</v>
      </c>
      <c r="E90" s="215">
        <v>30304</v>
      </c>
      <c r="F90" s="215">
        <f t="shared" si="1"/>
        <v>80704</v>
      </c>
      <c r="G90" s="338">
        <f>+F90*100%/F95</f>
        <v>0.014513831427415826</v>
      </c>
    </row>
    <row r="91" spans="1:7" ht="18.75">
      <c r="A91" s="299">
        <v>6</v>
      </c>
      <c r="B91" s="211" t="s">
        <v>2</v>
      </c>
      <c r="C91" s="215">
        <v>871600</v>
      </c>
      <c r="D91" s="215">
        <v>1040000</v>
      </c>
      <c r="E91" s="215">
        <v>1160000</v>
      </c>
      <c r="F91" s="215">
        <f t="shared" si="1"/>
        <v>3071600</v>
      </c>
      <c r="G91" s="338">
        <f>+F91*100%/F95</f>
        <v>0.5523974600075641</v>
      </c>
    </row>
    <row r="92" spans="1:7" ht="18.75">
      <c r="A92" s="299">
        <v>7</v>
      </c>
      <c r="B92" s="211" t="s">
        <v>508</v>
      </c>
      <c r="C92" s="215">
        <v>350</v>
      </c>
      <c r="D92" s="215">
        <v>1600</v>
      </c>
      <c r="E92" s="215">
        <v>2500</v>
      </c>
      <c r="F92" s="215">
        <f t="shared" si="1"/>
        <v>4450</v>
      </c>
      <c r="G92" s="338">
        <f>+F92*100%/F95</f>
        <v>0.0008002893270717737</v>
      </c>
    </row>
    <row r="93" spans="1:7" ht="18.75">
      <c r="A93" s="299">
        <v>8</v>
      </c>
      <c r="B93" s="211" t="s">
        <v>509</v>
      </c>
      <c r="C93" s="215">
        <v>317220</v>
      </c>
      <c r="D93" s="215">
        <v>299226</v>
      </c>
      <c r="E93" s="215">
        <v>327544</v>
      </c>
      <c r="F93" s="215">
        <f t="shared" si="1"/>
        <v>943990</v>
      </c>
      <c r="G93" s="338">
        <f>+F93*100%/F95</f>
        <v>0.16976744311516487</v>
      </c>
    </row>
    <row r="94" spans="1:7" ht="18.75">
      <c r="A94" s="299">
        <v>9</v>
      </c>
      <c r="B94" s="211" t="s">
        <v>429</v>
      </c>
      <c r="C94" s="215">
        <v>176550</v>
      </c>
      <c r="D94" s="215">
        <v>24788</v>
      </c>
      <c r="E94" s="215">
        <v>26788</v>
      </c>
      <c r="F94" s="215">
        <f t="shared" si="1"/>
        <v>228126</v>
      </c>
      <c r="G94" s="338">
        <f>+F94*100%/F95</f>
        <v>0.04102624787136527</v>
      </c>
    </row>
    <row r="95" spans="1:7" ht="18.75">
      <c r="A95" s="208"/>
      <c r="B95" s="211" t="s">
        <v>608</v>
      </c>
      <c r="C95" s="215">
        <v>1760489</v>
      </c>
      <c r="D95" s="215">
        <v>1800000</v>
      </c>
      <c r="E95" s="215">
        <v>2000000</v>
      </c>
      <c r="F95" s="215">
        <f t="shared" si="1"/>
        <v>5560489</v>
      </c>
      <c r="G95" s="338">
        <f>SUM(G86:G94)</f>
        <v>1</v>
      </c>
    </row>
  </sheetData>
  <sheetProtection/>
  <mergeCells count="9">
    <mergeCell ref="B3:B4"/>
    <mergeCell ref="F3:F4"/>
    <mergeCell ref="C3:E3"/>
    <mergeCell ref="A3:A4"/>
    <mergeCell ref="A82:F82"/>
    <mergeCell ref="A84:A85"/>
    <mergeCell ref="B84:B85"/>
    <mergeCell ref="C84:E84"/>
    <mergeCell ref="F84:F85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&amp;C&amp;"Times New Roman Tj,обычный"&amp;14Љадвали љамбастии 4: Бахши сохтмони асоси (маблаѓњои асосии мутамарказ) барои солњои 2011-2013</oddHeader>
  </headerFooter>
  <rowBreaks count="3" manualBreakCount="3">
    <brk id="35" max="255" man="1"/>
    <brk id="56" max="255" man="1"/>
    <brk id="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1"/>
  <sheetViews>
    <sheetView tabSelected="1" view="pageBreakPreview" zoomScaleSheetLayoutView="100" zoomScalePageLayoutView="0" workbookViewId="0" topLeftCell="A1">
      <pane ySplit="1" topLeftCell="A107" activePane="bottomLeft" state="frozen"/>
      <selection pane="topLeft" activeCell="A1" sqref="A1"/>
      <selection pane="bottomLeft" activeCell="A118" sqref="A118"/>
    </sheetView>
  </sheetViews>
  <sheetFormatPr defaultColWidth="9.00390625" defaultRowHeight="12.75"/>
  <cols>
    <col min="1" max="1" width="64.75390625" style="75" customWidth="1"/>
    <col min="2" max="2" width="16.125" style="162" customWidth="1"/>
    <col min="3" max="3" width="26.25390625" style="163" customWidth="1"/>
    <col min="4" max="4" width="19.75390625" style="164" customWidth="1"/>
    <col min="5" max="5" width="19.00390625" style="161" customWidth="1"/>
    <col min="6" max="6" width="24.375" style="166" customWidth="1"/>
    <col min="7" max="16384" width="9.125" style="63" customWidth="1"/>
  </cols>
  <sheetData>
    <row r="1" spans="1:6" s="59" customFormat="1" ht="44.25" customHeight="1">
      <c r="A1" s="269" t="s">
        <v>224</v>
      </c>
      <c r="B1" s="270" t="s">
        <v>225</v>
      </c>
      <c r="C1" s="270" t="s">
        <v>226</v>
      </c>
      <c r="D1" s="270" t="s">
        <v>227</v>
      </c>
      <c r="E1" s="270" t="s">
        <v>228</v>
      </c>
      <c r="F1" s="271" t="s">
        <v>51</v>
      </c>
    </row>
    <row r="2" spans="1:6" s="59" customFormat="1" ht="15">
      <c r="A2" s="64">
        <v>1</v>
      </c>
      <c r="B2" s="72"/>
      <c r="C2" s="72"/>
      <c r="D2" s="72"/>
      <c r="E2" s="72"/>
      <c r="F2" s="165"/>
    </row>
    <row r="3" spans="1:6" s="186" customFormat="1" ht="18.75" customHeight="1">
      <c r="A3" s="189" t="s">
        <v>198</v>
      </c>
      <c r="B3" s="185"/>
      <c r="C3" s="185"/>
      <c r="D3" s="185"/>
      <c r="E3" s="185"/>
      <c r="F3" s="275"/>
    </row>
    <row r="4" spans="1:6" s="59" customFormat="1" ht="30">
      <c r="A4" s="176" t="s">
        <v>331</v>
      </c>
      <c r="B4" s="177">
        <f>+C4+D4</f>
        <v>5000</v>
      </c>
      <c r="C4" s="177">
        <v>0</v>
      </c>
      <c r="D4" s="177">
        <v>5000</v>
      </c>
      <c r="E4" s="177" t="s">
        <v>19</v>
      </c>
      <c r="F4" s="272" t="s">
        <v>229</v>
      </c>
    </row>
    <row r="5" spans="1:6" s="59" customFormat="1" ht="30">
      <c r="A5" s="176" t="s">
        <v>230</v>
      </c>
      <c r="B5" s="177">
        <f aca="true" t="shared" si="0" ref="B5:B14">+C5+D5</f>
        <v>4941</v>
      </c>
      <c r="C5" s="177">
        <v>872</v>
      </c>
      <c r="D5" s="177">
        <v>4069</v>
      </c>
      <c r="E5" s="177" t="s">
        <v>19</v>
      </c>
      <c r="F5" s="272" t="s">
        <v>231</v>
      </c>
    </row>
    <row r="6" spans="1:6" s="59" customFormat="1" ht="30">
      <c r="A6" s="176" t="s">
        <v>232</v>
      </c>
      <c r="B6" s="177">
        <f t="shared" si="0"/>
        <v>2103</v>
      </c>
      <c r="C6" s="177">
        <v>0</v>
      </c>
      <c r="D6" s="177">
        <v>2103</v>
      </c>
      <c r="E6" s="177" t="s">
        <v>19</v>
      </c>
      <c r="F6" s="272" t="s">
        <v>229</v>
      </c>
    </row>
    <row r="7" spans="1:6" s="59" customFormat="1" ht="30">
      <c r="A7" s="176" t="s">
        <v>233</v>
      </c>
      <c r="B7" s="177">
        <f t="shared" si="0"/>
        <v>25400</v>
      </c>
      <c r="C7" s="177">
        <v>0</v>
      </c>
      <c r="D7" s="177">
        <v>25400</v>
      </c>
      <c r="E7" s="177" t="s">
        <v>19</v>
      </c>
      <c r="F7" s="272" t="s">
        <v>229</v>
      </c>
    </row>
    <row r="8" spans="1:6" s="59" customFormat="1" ht="60">
      <c r="A8" s="176" t="s">
        <v>234</v>
      </c>
      <c r="B8" s="177">
        <f t="shared" si="0"/>
        <v>20000</v>
      </c>
      <c r="C8" s="177">
        <v>1330</v>
      </c>
      <c r="D8" s="177">
        <v>18670</v>
      </c>
      <c r="E8" s="177" t="s">
        <v>19</v>
      </c>
      <c r="F8" s="272" t="s">
        <v>235</v>
      </c>
    </row>
    <row r="9" spans="1:6" s="59" customFormat="1" ht="15">
      <c r="A9" s="176" t="s">
        <v>213</v>
      </c>
      <c r="B9" s="177">
        <f t="shared" si="0"/>
        <v>5300</v>
      </c>
      <c r="C9" s="177">
        <v>0</v>
      </c>
      <c r="D9" s="177">
        <v>5300</v>
      </c>
      <c r="E9" s="177" t="s">
        <v>52</v>
      </c>
      <c r="F9" s="272" t="s">
        <v>24</v>
      </c>
    </row>
    <row r="10" spans="1:6" s="59" customFormat="1" ht="45">
      <c r="A10" s="176" t="s">
        <v>351</v>
      </c>
      <c r="B10" s="177">
        <f t="shared" si="0"/>
        <v>3971.9</v>
      </c>
      <c r="C10" s="177">
        <v>0</v>
      </c>
      <c r="D10" s="177">
        <v>3971.9</v>
      </c>
      <c r="E10" s="177" t="s">
        <v>52</v>
      </c>
      <c r="F10" s="272" t="s">
        <v>214</v>
      </c>
    </row>
    <row r="11" spans="1:6" s="59" customFormat="1" ht="15.75">
      <c r="A11" s="321" t="s">
        <v>236</v>
      </c>
      <c r="B11" s="177">
        <f t="shared" si="0"/>
        <v>10000</v>
      </c>
      <c r="C11" s="177">
        <v>0</v>
      </c>
      <c r="D11" s="177">
        <v>10000</v>
      </c>
      <c r="E11" s="177" t="s">
        <v>52</v>
      </c>
      <c r="F11" s="272" t="s">
        <v>229</v>
      </c>
    </row>
    <row r="12" spans="1:6" s="59" customFormat="1" ht="15.75">
      <c r="A12" s="321" t="s">
        <v>237</v>
      </c>
      <c r="B12" s="177">
        <f t="shared" si="0"/>
        <v>10000</v>
      </c>
      <c r="C12" s="177">
        <v>0</v>
      </c>
      <c r="D12" s="177">
        <v>10000</v>
      </c>
      <c r="E12" s="177" t="s">
        <v>52</v>
      </c>
      <c r="F12" s="272" t="s">
        <v>229</v>
      </c>
    </row>
    <row r="13" spans="1:6" s="59" customFormat="1" ht="15.75">
      <c r="A13" s="321" t="s">
        <v>332</v>
      </c>
      <c r="B13" s="177">
        <v>4500</v>
      </c>
      <c r="C13" s="177">
        <v>0</v>
      </c>
      <c r="D13" s="177">
        <v>4500</v>
      </c>
      <c r="E13" s="177" t="s">
        <v>52</v>
      </c>
      <c r="F13" s="272" t="s">
        <v>229</v>
      </c>
    </row>
    <row r="14" spans="1:6" s="59" customFormat="1" ht="15.75">
      <c r="A14" s="321" t="s">
        <v>238</v>
      </c>
      <c r="B14" s="177">
        <f t="shared" si="0"/>
        <v>34000</v>
      </c>
      <c r="C14" s="177">
        <v>0</v>
      </c>
      <c r="D14" s="177">
        <v>34000</v>
      </c>
      <c r="E14" s="177" t="s">
        <v>52</v>
      </c>
      <c r="F14" s="289" t="s">
        <v>193</v>
      </c>
    </row>
    <row r="15" spans="1:6" s="59" customFormat="1" ht="17.25" customHeight="1">
      <c r="A15" s="12" t="s">
        <v>239</v>
      </c>
      <c r="B15" s="72">
        <f>SUM(B4:B14)</f>
        <v>125215.9</v>
      </c>
      <c r="C15" s="72">
        <f>SUM(C4:C14)</f>
        <v>2202</v>
      </c>
      <c r="D15" s="72">
        <f>SUM(D4:D14)</f>
        <v>123013.9</v>
      </c>
      <c r="E15" s="72"/>
      <c r="F15" s="272"/>
    </row>
    <row r="16" spans="1:6" s="186" customFormat="1" ht="27.75" customHeight="1">
      <c r="A16" s="184" t="s">
        <v>207</v>
      </c>
      <c r="B16" s="185"/>
      <c r="C16" s="185"/>
      <c r="D16" s="185"/>
      <c r="E16" s="185"/>
      <c r="F16" s="275"/>
    </row>
    <row r="17" spans="1:6" s="59" customFormat="1" ht="30">
      <c r="A17" s="176" t="s">
        <v>240</v>
      </c>
      <c r="B17" s="177">
        <f aca="true" t="shared" si="1" ref="B17:B35">+C17+D17</f>
        <v>10794</v>
      </c>
      <c r="C17" s="177">
        <v>700</v>
      </c>
      <c r="D17" s="177">
        <v>10094</v>
      </c>
      <c r="E17" s="177" t="s">
        <v>19</v>
      </c>
      <c r="F17" s="272" t="s">
        <v>229</v>
      </c>
    </row>
    <row r="18" spans="1:6" s="59" customFormat="1" ht="30">
      <c r="A18" s="176" t="s">
        <v>241</v>
      </c>
      <c r="B18" s="177">
        <f t="shared" si="1"/>
        <v>14949</v>
      </c>
      <c r="C18" s="177">
        <v>2649</v>
      </c>
      <c r="D18" s="177">
        <v>12300</v>
      </c>
      <c r="E18" s="177" t="s">
        <v>19</v>
      </c>
      <c r="F18" s="272" t="s">
        <v>59</v>
      </c>
    </row>
    <row r="19" spans="1:6" s="59" customFormat="1" ht="15">
      <c r="A19" s="176" t="s">
        <v>242</v>
      </c>
      <c r="B19" s="177">
        <f t="shared" si="1"/>
        <v>3980</v>
      </c>
      <c r="C19" s="177">
        <v>980</v>
      </c>
      <c r="D19" s="177">
        <v>3000</v>
      </c>
      <c r="E19" s="177" t="s">
        <v>19</v>
      </c>
      <c r="F19" s="289" t="s">
        <v>243</v>
      </c>
    </row>
    <row r="20" spans="1:6" s="59" customFormat="1" ht="15">
      <c r="A20" s="176" t="s">
        <v>67</v>
      </c>
      <c r="B20" s="177">
        <f t="shared" si="1"/>
        <v>24000</v>
      </c>
      <c r="C20" s="177">
        <v>0</v>
      </c>
      <c r="D20" s="177">
        <v>24000</v>
      </c>
      <c r="E20" s="177" t="s">
        <v>19</v>
      </c>
      <c r="F20" s="289" t="s">
        <v>193</v>
      </c>
    </row>
    <row r="21" spans="1:6" s="59" customFormat="1" ht="30">
      <c r="A21" s="176" t="s">
        <v>244</v>
      </c>
      <c r="B21" s="177">
        <f t="shared" si="1"/>
        <v>500</v>
      </c>
      <c r="C21" s="177">
        <v>0</v>
      </c>
      <c r="D21" s="177">
        <v>500</v>
      </c>
      <c r="E21" s="177" t="s">
        <v>52</v>
      </c>
      <c r="F21" s="273" t="s">
        <v>24</v>
      </c>
    </row>
    <row r="22" spans="1:6" s="59" customFormat="1" ht="15">
      <c r="A22" s="176" t="s">
        <v>208</v>
      </c>
      <c r="B22" s="177">
        <f t="shared" si="1"/>
        <v>5000</v>
      </c>
      <c r="C22" s="177">
        <v>0</v>
      </c>
      <c r="D22" s="177">
        <v>5000</v>
      </c>
      <c r="E22" s="177" t="s">
        <v>52</v>
      </c>
      <c r="F22" s="273" t="s">
        <v>24</v>
      </c>
    </row>
    <row r="23" spans="1:6" s="59" customFormat="1" ht="30">
      <c r="A23" s="176" t="s">
        <v>245</v>
      </c>
      <c r="B23" s="177">
        <f t="shared" si="1"/>
        <v>3000</v>
      </c>
      <c r="C23" s="177">
        <v>0</v>
      </c>
      <c r="D23" s="177">
        <v>3000</v>
      </c>
      <c r="E23" s="177" t="s">
        <v>52</v>
      </c>
      <c r="F23" s="273" t="s">
        <v>24</v>
      </c>
    </row>
    <row r="24" spans="1:6" s="59" customFormat="1" ht="30">
      <c r="A24" s="176" t="s">
        <v>352</v>
      </c>
      <c r="B24" s="177">
        <f t="shared" si="1"/>
        <v>992</v>
      </c>
      <c r="C24" s="177">
        <v>0</v>
      </c>
      <c r="D24" s="177">
        <v>992</v>
      </c>
      <c r="E24" s="177" t="s">
        <v>52</v>
      </c>
      <c r="F24" s="273" t="s">
        <v>24</v>
      </c>
    </row>
    <row r="25" spans="1:6" s="59" customFormat="1" ht="30">
      <c r="A25" s="176" t="s">
        <v>353</v>
      </c>
      <c r="B25" s="177">
        <f t="shared" si="1"/>
        <v>1500</v>
      </c>
      <c r="C25" s="177">
        <v>0</v>
      </c>
      <c r="D25" s="177">
        <v>1500</v>
      </c>
      <c r="E25" s="177" t="s">
        <v>52</v>
      </c>
      <c r="F25" s="273" t="s">
        <v>24</v>
      </c>
    </row>
    <row r="26" spans="1:6" s="59" customFormat="1" ht="15.75">
      <c r="A26" s="321" t="s">
        <v>246</v>
      </c>
      <c r="B26" s="177">
        <f t="shared" si="1"/>
        <v>2000</v>
      </c>
      <c r="C26" s="177">
        <v>0</v>
      </c>
      <c r="D26" s="177">
        <v>2000</v>
      </c>
      <c r="E26" s="177" t="s">
        <v>52</v>
      </c>
      <c r="F26" s="272" t="s">
        <v>229</v>
      </c>
    </row>
    <row r="27" spans="1:6" s="59" customFormat="1" ht="30">
      <c r="A27" s="298" t="s">
        <v>247</v>
      </c>
      <c r="B27" s="177">
        <f t="shared" si="1"/>
        <v>10000</v>
      </c>
      <c r="C27" s="177">
        <v>1000</v>
      </c>
      <c r="D27" s="177">
        <v>9000</v>
      </c>
      <c r="E27" s="177" t="s">
        <v>52</v>
      </c>
      <c r="F27" s="272" t="s">
        <v>229</v>
      </c>
    </row>
    <row r="28" spans="1:6" s="59" customFormat="1" ht="45">
      <c r="A28" s="298" t="s">
        <v>248</v>
      </c>
      <c r="B28" s="177">
        <f t="shared" si="1"/>
        <v>200</v>
      </c>
      <c r="C28" s="177">
        <v>0</v>
      </c>
      <c r="D28" s="177">
        <v>200</v>
      </c>
      <c r="E28" s="177" t="s">
        <v>52</v>
      </c>
      <c r="F28" s="272" t="s">
        <v>229</v>
      </c>
    </row>
    <row r="29" spans="1:6" s="59" customFormat="1" ht="30">
      <c r="A29" s="298" t="s">
        <v>354</v>
      </c>
      <c r="B29" s="177">
        <f t="shared" si="1"/>
        <v>6250</v>
      </c>
      <c r="C29" s="177">
        <v>0</v>
      </c>
      <c r="D29" s="177">
        <v>6250</v>
      </c>
      <c r="E29" s="177" t="s">
        <v>19</v>
      </c>
      <c r="F29" s="272" t="s">
        <v>229</v>
      </c>
    </row>
    <row r="30" spans="1:6" s="59" customFormat="1" ht="15.75">
      <c r="A30" s="298" t="s">
        <v>355</v>
      </c>
      <c r="B30" s="177">
        <f t="shared" si="1"/>
        <v>320</v>
      </c>
      <c r="C30" s="177">
        <v>0</v>
      </c>
      <c r="D30" s="177">
        <v>320</v>
      </c>
      <c r="E30" s="177" t="s">
        <v>52</v>
      </c>
      <c r="F30" s="273" t="s">
        <v>24</v>
      </c>
    </row>
    <row r="31" spans="1:6" s="59" customFormat="1" ht="30">
      <c r="A31" s="298" t="s">
        <v>249</v>
      </c>
      <c r="B31" s="177">
        <f t="shared" si="1"/>
        <v>907.368</v>
      </c>
      <c r="C31" s="177">
        <v>0</v>
      </c>
      <c r="D31" s="177">
        <v>907.368</v>
      </c>
      <c r="E31" s="177" t="s">
        <v>52</v>
      </c>
      <c r="F31" s="273" t="s">
        <v>24</v>
      </c>
    </row>
    <row r="32" spans="1:6" s="59" customFormat="1" ht="45">
      <c r="A32" s="322" t="s">
        <v>147</v>
      </c>
      <c r="B32" s="177">
        <f t="shared" si="1"/>
        <v>3000</v>
      </c>
      <c r="C32" s="177">
        <v>0</v>
      </c>
      <c r="D32" s="323">
        <v>3000</v>
      </c>
      <c r="E32" s="177" t="s">
        <v>52</v>
      </c>
      <c r="F32" s="273" t="s">
        <v>24</v>
      </c>
    </row>
    <row r="33" spans="1:6" s="59" customFormat="1" ht="30">
      <c r="A33" s="322" t="s">
        <v>250</v>
      </c>
      <c r="B33" s="177">
        <f t="shared" si="1"/>
        <v>276.75</v>
      </c>
      <c r="C33" s="177">
        <v>0</v>
      </c>
      <c r="D33" s="323">
        <v>276.75</v>
      </c>
      <c r="E33" s="177" t="s">
        <v>52</v>
      </c>
      <c r="F33" s="273" t="s">
        <v>24</v>
      </c>
    </row>
    <row r="34" spans="1:6" s="59" customFormat="1" ht="30">
      <c r="A34" s="322" t="s">
        <v>333</v>
      </c>
      <c r="B34" s="177">
        <f t="shared" si="1"/>
        <v>348</v>
      </c>
      <c r="C34" s="177">
        <v>0</v>
      </c>
      <c r="D34" s="177">
        <v>348</v>
      </c>
      <c r="E34" s="177" t="s">
        <v>52</v>
      </c>
      <c r="F34" s="273" t="s">
        <v>24</v>
      </c>
    </row>
    <row r="35" spans="1:6" s="59" customFormat="1" ht="30">
      <c r="A35" s="322" t="s">
        <v>251</v>
      </c>
      <c r="B35" s="177">
        <f t="shared" si="1"/>
        <v>850</v>
      </c>
      <c r="C35" s="177">
        <v>0</v>
      </c>
      <c r="D35" s="323">
        <v>850</v>
      </c>
      <c r="E35" s="177" t="s">
        <v>52</v>
      </c>
      <c r="F35" s="289" t="s">
        <v>243</v>
      </c>
    </row>
    <row r="36" spans="1:6" s="59" customFormat="1" ht="15">
      <c r="A36" s="12" t="s">
        <v>239</v>
      </c>
      <c r="B36" s="72">
        <f>SUM(B17:B35)</f>
        <v>88867.118</v>
      </c>
      <c r="C36" s="72">
        <f>SUM(C17:C35)</f>
        <v>5329</v>
      </c>
      <c r="D36" s="72">
        <f>SUM(D17:D35)</f>
        <v>83538.118</v>
      </c>
      <c r="E36" s="72"/>
      <c r="F36" s="272"/>
    </row>
    <row r="37" spans="1:6" s="186" customFormat="1" ht="17.25" customHeight="1">
      <c r="A37" s="187" t="s">
        <v>252</v>
      </c>
      <c r="B37" s="185"/>
      <c r="C37" s="185"/>
      <c r="D37" s="185"/>
      <c r="E37" s="185"/>
      <c r="F37" s="275"/>
    </row>
    <row r="38" spans="1:6" s="59" customFormat="1" ht="30" customHeight="1">
      <c r="A38" s="178" t="s">
        <v>253</v>
      </c>
      <c r="B38" s="177">
        <f aca="true" t="shared" si="2" ref="B38:B44">+C38+D38</f>
        <v>1870</v>
      </c>
      <c r="C38" s="177">
        <v>0</v>
      </c>
      <c r="D38" s="177">
        <v>1870</v>
      </c>
      <c r="E38" s="177" t="s">
        <v>52</v>
      </c>
      <c r="F38" s="272" t="s">
        <v>24</v>
      </c>
    </row>
    <row r="39" spans="1:6" s="59" customFormat="1" ht="15.75" customHeight="1">
      <c r="A39" s="178" t="s">
        <v>254</v>
      </c>
      <c r="B39" s="177">
        <f t="shared" si="2"/>
        <v>1820</v>
      </c>
      <c r="C39" s="177">
        <v>0</v>
      </c>
      <c r="D39" s="177">
        <v>1820</v>
      </c>
      <c r="E39" s="177" t="s">
        <v>52</v>
      </c>
      <c r="F39" s="272" t="s">
        <v>24</v>
      </c>
    </row>
    <row r="40" spans="1:6" s="59" customFormat="1" ht="15">
      <c r="A40" s="178" t="s">
        <v>255</v>
      </c>
      <c r="B40" s="177">
        <f t="shared" si="2"/>
        <v>2696.9</v>
      </c>
      <c r="C40" s="177">
        <v>0</v>
      </c>
      <c r="D40" s="177">
        <v>2696.9</v>
      </c>
      <c r="E40" s="177" t="s">
        <v>52</v>
      </c>
      <c r="F40" s="272" t="s">
        <v>24</v>
      </c>
    </row>
    <row r="41" spans="1:6" s="59" customFormat="1" ht="15">
      <c r="A41" s="178" t="s">
        <v>356</v>
      </c>
      <c r="B41" s="177">
        <f t="shared" si="2"/>
        <v>24174</v>
      </c>
      <c r="C41" s="177">
        <v>1180</v>
      </c>
      <c r="D41" s="177">
        <v>22994</v>
      </c>
      <c r="E41" s="177" t="s">
        <v>19</v>
      </c>
      <c r="F41" s="272" t="s">
        <v>229</v>
      </c>
    </row>
    <row r="42" spans="1:6" s="59" customFormat="1" ht="30">
      <c r="A42" s="178" t="s">
        <v>334</v>
      </c>
      <c r="B42" s="177">
        <f t="shared" si="2"/>
        <v>3041</v>
      </c>
      <c r="C42" s="177">
        <v>0</v>
      </c>
      <c r="D42" s="177">
        <v>3041</v>
      </c>
      <c r="E42" s="177" t="s">
        <v>52</v>
      </c>
      <c r="F42" s="272" t="s">
        <v>24</v>
      </c>
    </row>
    <row r="43" spans="1:6" s="59" customFormat="1" ht="30">
      <c r="A43" s="178" t="s">
        <v>256</v>
      </c>
      <c r="B43" s="177">
        <f t="shared" si="2"/>
        <v>3041</v>
      </c>
      <c r="C43" s="177">
        <v>0</v>
      </c>
      <c r="D43" s="177">
        <v>3041</v>
      </c>
      <c r="E43" s="177" t="s">
        <v>52</v>
      </c>
      <c r="F43" s="272" t="s">
        <v>24</v>
      </c>
    </row>
    <row r="44" spans="1:6" s="59" customFormat="1" ht="15">
      <c r="A44" s="178" t="s">
        <v>257</v>
      </c>
      <c r="B44" s="177">
        <f t="shared" si="2"/>
        <v>15944</v>
      </c>
      <c r="C44" s="177">
        <v>0</v>
      </c>
      <c r="D44" s="177">
        <v>15944</v>
      </c>
      <c r="E44" s="177" t="s">
        <v>52</v>
      </c>
      <c r="F44" s="272" t="s">
        <v>24</v>
      </c>
    </row>
    <row r="45" spans="1:6" s="59" customFormat="1" ht="15" customHeight="1">
      <c r="A45" s="12" t="s">
        <v>239</v>
      </c>
      <c r="B45" s="72">
        <f>SUM(B38:B44)</f>
        <v>52586.9</v>
      </c>
      <c r="C45" s="72">
        <f>SUM(C38:C44)</f>
        <v>1180</v>
      </c>
      <c r="D45" s="72">
        <f>SUM(D38:D44)</f>
        <v>51406.9</v>
      </c>
      <c r="E45" s="72"/>
      <c r="F45" s="272"/>
    </row>
    <row r="46" spans="1:6" s="186" customFormat="1" ht="17.25" customHeight="1">
      <c r="A46" s="187" t="s">
        <v>209</v>
      </c>
      <c r="B46" s="188"/>
      <c r="C46" s="188"/>
      <c r="D46" s="188"/>
      <c r="E46" s="188"/>
      <c r="F46" s="275"/>
    </row>
    <row r="47" spans="1:6" s="59" customFormat="1" ht="30">
      <c r="A47" s="178" t="s">
        <v>258</v>
      </c>
      <c r="B47" s="177">
        <f>+C47+D47</f>
        <v>9000</v>
      </c>
      <c r="C47" s="177">
        <v>900</v>
      </c>
      <c r="D47" s="177">
        <v>8100</v>
      </c>
      <c r="E47" s="177" t="s">
        <v>19</v>
      </c>
      <c r="F47" s="289" t="s">
        <v>243</v>
      </c>
    </row>
    <row r="48" spans="1:6" s="59" customFormat="1" ht="15">
      <c r="A48" s="178" t="s">
        <v>259</v>
      </c>
      <c r="B48" s="177">
        <f aca="true" t="shared" si="3" ref="B48:B77">+C48+D48</f>
        <v>21546</v>
      </c>
      <c r="C48" s="177">
        <v>2000</v>
      </c>
      <c r="D48" s="177">
        <v>19546</v>
      </c>
      <c r="E48" s="177" t="s">
        <v>19</v>
      </c>
      <c r="F48" s="272" t="s">
        <v>229</v>
      </c>
    </row>
    <row r="49" spans="1:6" s="59" customFormat="1" ht="15">
      <c r="A49" s="178" t="s">
        <v>260</v>
      </c>
      <c r="B49" s="177">
        <f t="shared" si="3"/>
        <v>10000</v>
      </c>
      <c r="C49" s="177">
        <v>0</v>
      </c>
      <c r="D49" s="177">
        <v>10000</v>
      </c>
      <c r="E49" s="177" t="s">
        <v>52</v>
      </c>
      <c r="F49" s="272" t="s">
        <v>229</v>
      </c>
    </row>
    <row r="50" spans="1:6" s="59" customFormat="1" ht="15">
      <c r="A50" s="178" t="s">
        <v>335</v>
      </c>
      <c r="B50" s="177">
        <f t="shared" si="3"/>
        <v>137</v>
      </c>
      <c r="C50" s="177">
        <v>0</v>
      </c>
      <c r="D50" s="177">
        <v>137</v>
      </c>
      <c r="E50" s="177" t="s">
        <v>52</v>
      </c>
      <c r="F50" s="273" t="s">
        <v>24</v>
      </c>
    </row>
    <row r="51" spans="1:6" s="59" customFormat="1" ht="30">
      <c r="A51" s="178" t="s">
        <v>336</v>
      </c>
      <c r="B51" s="177">
        <f t="shared" si="3"/>
        <v>151</v>
      </c>
      <c r="C51" s="177">
        <v>0</v>
      </c>
      <c r="D51" s="177">
        <v>151</v>
      </c>
      <c r="E51" s="177" t="s">
        <v>52</v>
      </c>
      <c r="F51" s="273" t="s">
        <v>24</v>
      </c>
    </row>
    <row r="52" spans="1:6" s="59" customFormat="1" ht="15">
      <c r="A52" s="178" t="s">
        <v>337</v>
      </c>
      <c r="B52" s="177">
        <f t="shared" si="3"/>
        <v>147</v>
      </c>
      <c r="C52" s="177">
        <v>0</v>
      </c>
      <c r="D52" s="177">
        <v>147</v>
      </c>
      <c r="E52" s="177" t="s">
        <v>52</v>
      </c>
      <c r="F52" s="273" t="s">
        <v>24</v>
      </c>
    </row>
    <row r="53" spans="1:6" s="59" customFormat="1" ht="30">
      <c r="A53" s="178" t="s">
        <v>338</v>
      </c>
      <c r="B53" s="177">
        <f t="shared" si="3"/>
        <v>60</v>
      </c>
      <c r="C53" s="177">
        <v>0</v>
      </c>
      <c r="D53" s="177">
        <v>60</v>
      </c>
      <c r="E53" s="177" t="s">
        <v>52</v>
      </c>
      <c r="F53" s="273" t="s">
        <v>24</v>
      </c>
    </row>
    <row r="54" spans="1:6" s="59" customFormat="1" ht="30">
      <c r="A54" s="178" t="s">
        <v>215</v>
      </c>
      <c r="B54" s="177">
        <f t="shared" si="3"/>
        <v>620</v>
      </c>
      <c r="C54" s="177">
        <v>0</v>
      </c>
      <c r="D54" s="177">
        <v>620</v>
      </c>
      <c r="E54" s="177" t="s">
        <v>52</v>
      </c>
      <c r="F54" s="273" t="s">
        <v>24</v>
      </c>
    </row>
    <row r="55" spans="1:6" s="59" customFormat="1" ht="30">
      <c r="A55" s="178" t="s">
        <v>261</v>
      </c>
      <c r="B55" s="177">
        <f t="shared" si="3"/>
        <v>120</v>
      </c>
      <c r="C55" s="177">
        <v>0</v>
      </c>
      <c r="D55" s="177">
        <v>120</v>
      </c>
      <c r="E55" s="177" t="s">
        <v>52</v>
      </c>
      <c r="F55" s="273" t="s">
        <v>24</v>
      </c>
    </row>
    <row r="56" spans="1:6" s="59" customFormat="1" ht="15">
      <c r="A56" s="178" t="s">
        <v>199</v>
      </c>
      <c r="B56" s="177">
        <f t="shared" si="3"/>
        <v>97</v>
      </c>
      <c r="C56" s="177">
        <v>0</v>
      </c>
      <c r="D56" s="177">
        <v>97</v>
      </c>
      <c r="E56" s="177" t="s">
        <v>52</v>
      </c>
      <c r="F56" s="273" t="s">
        <v>24</v>
      </c>
    </row>
    <row r="57" spans="1:6" s="59" customFormat="1" ht="15">
      <c r="A57" s="178" t="s">
        <v>262</v>
      </c>
      <c r="B57" s="177">
        <f t="shared" si="3"/>
        <v>835</v>
      </c>
      <c r="C57" s="177">
        <v>0</v>
      </c>
      <c r="D57" s="177">
        <v>835</v>
      </c>
      <c r="E57" s="177" t="s">
        <v>52</v>
      </c>
      <c r="F57" s="273" t="s">
        <v>24</v>
      </c>
    </row>
    <row r="58" spans="1:6" s="59" customFormat="1" ht="15">
      <c r="A58" s="178" t="s">
        <v>263</v>
      </c>
      <c r="B58" s="177">
        <f t="shared" si="3"/>
        <v>1200</v>
      </c>
      <c r="C58" s="177">
        <v>0</v>
      </c>
      <c r="D58" s="177">
        <v>1200</v>
      </c>
      <c r="E58" s="177" t="s">
        <v>52</v>
      </c>
      <c r="F58" s="273" t="s">
        <v>24</v>
      </c>
    </row>
    <row r="59" spans="1:6" s="59" customFormat="1" ht="45">
      <c r="A59" s="178" t="s">
        <v>357</v>
      </c>
      <c r="B59" s="177">
        <f t="shared" si="3"/>
        <v>13000</v>
      </c>
      <c r="C59" s="177">
        <v>0</v>
      </c>
      <c r="D59" s="177">
        <v>13000</v>
      </c>
      <c r="E59" s="177" t="s">
        <v>52</v>
      </c>
      <c r="F59" s="273" t="s">
        <v>216</v>
      </c>
    </row>
    <row r="60" spans="1:6" s="59" customFormat="1" ht="45">
      <c r="A60" s="178" t="s">
        <v>264</v>
      </c>
      <c r="B60" s="177">
        <f t="shared" si="3"/>
        <v>3000</v>
      </c>
      <c r="C60" s="177">
        <v>0</v>
      </c>
      <c r="D60" s="177">
        <v>3000</v>
      </c>
      <c r="E60" s="177" t="s">
        <v>52</v>
      </c>
      <c r="F60" s="273" t="s">
        <v>217</v>
      </c>
    </row>
    <row r="61" spans="1:6" s="59" customFormat="1" ht="45">
      <c r="A61" s="178" t="s">
        <v>265</v>
      </c>
      <c r="B61" s="177">
        <f t="shared" si="3"/>
        <v>3000</v>
      </c>
      <c r="C61" s="177">
        <v>0</v>
      </c>
      <c r="D61" s="177">
        <v>3000</v>
      </c>
      <c r="E61" s="177" t="s">
        <v>52</v>
      </c>
      <c r="F61" s="273" t="s">
        <v>217</v>
      </c>
    </row>
    <row r="62" spans="1:6" s="59" customFormat="1" ht="45">
      <c r="A62" s="178" t="s">
        <v>266</v>
      </c>
      <c r="B62" s="177">
        <f t="shared" si="3"/>
        <v>4000</v>
      </c>
      <c r="C62" s="177">
        <v>0</v>
      </c>
      <c r="D62" s="177">
        <v>4000</v>
      </c>
      <c r="E62" s="177" t="s">
        <v>52</v>
      </c>
      <c r="F62" s="273" t="s">
        <v>217</v>
      </c>
    </row>
    <row r="63" spans="1:6" s="59" customFormat="1" ht="45">
      <c r="A63" s="178" t="s">
        <v>267</v>
      </c>
      <c r="B63" s="177">
        <f t="shared" si="3"/>
        <v>5000</v>
      </c>
      <c r="C63" s="177">
        <v>0</v>
      </c>
      <c r="D63" s="177">
        <v>5000</v>
      </c>
      <c r="E63" s="177" t="s">
        <v>52</v>
      </c>
      <c r="F63" s="273" t="s">
        <v>217</v>
      </c>
    </row>
    <row r="64" spans="1:6" s="59" customFormat="1" ht="15">
      <c r="A64" s="178" t="s">
        <v>200</v>
      </c>
      <c r="B64" s="177">
        <f t="shared" si="3"/>
        <v>6725</v>
      </c>
      <c r="C64" s="177">
        <v>0</v>
      </c>
      <c r="D64" s="177">
        <v>6725</v>
      </c>
      <c r="E64" s="177" t="s">
        <v>52</v>
      </c>
      <c r="F64" s="273" t="s">
        <v>24</v>
      </c>
    </row>
    <row r="65" spans="1:6" s="59" customFormat="1" ht="15">
      <c r="A65" s="178" t="s">
        <v>201</v>
      </c>
      <c r="B65" s="177">
        <f t="shared" si="3"/>
        <v>2456</v>
      </c>
      <c r="C65" s="177">
        <v>0</v>
      </c>
      <c r="D65" s="177">
        <v>2456</v>
      </c>
      <c r="E65" s="177" t="s">
        <v>52</v>
      </c>
      <c r="F65" s="273" t="s">
        <v>24</v>
      </c>
    </row>
    <row r="66" spans="1:6" s="59" customFormat="1" ht="15">
      <c r="A66" s="178" t="s">
        <v>202</v>
      </c>
      <c r="B66" s="177">
        <f t="shared" si="3"/>
        <v>1574</v>
      </c>
      <c r="C66" s="177">
        <v>0</v>
      </c>
      <c r="D66" s="177">
        <v>1574</v>
      </c>
      <c r="E66" s="177" t="s">
        <v>52</v>
      </c>
      <c r="F66" s="273" t="s">
        <v>24</v>
      </c>
    </row>
    <row r="67" spans="1:6" s="59" customFormat="1" ht="15">
      <c r="A67" s="178" t="s">
        <v>203</v>
      </c>
      <c r="B67" s="177">
        <f t="shared" si="3"/>
        <v>1928</v>
      </c>
      <c r="C67" s="177">
        <v>0</v>
      </c>
      <c r="D67" s="177">
        <v>1928</v>
      </c>
      <c r="E67" s="177" t="s">
        <v>52</v>
      </c>
      <c r="F67" s="273" t="s">
        <v>24</v>
      </c>
    </row>
    <row r="68" spans="1:6" s="59" customFormat="1" ht="15">
      <c r="A68" s="178" t="s">
        <v>204</v>
      </c>
      <c r="B68" s="177">
        <f t="shared" si="3"/>
        <v>3358</v>
      </c>
      <c r="C68" s="177">
        <v>0</v>
      </c>
      <c r="D68" s="177">
        <v>3358</v>
      </c>
      <c r="E68" s="177" t="s">
        <v>52</v>
      </c>
      <c r="F68" s="273" t="s">
        <v>24</v>
      </c>
    </row>
    <row r="69" spans="1:6" s="59" customFormat="1" ht="15">
      <c r="A69" s="178" t="s">
        <v>268</v>
      </c>
      <c r="B69" s="177">
        <f t="shared" si="3"/>
        <v>1920</v>
      </c>
      <c r="C69" s="177">
        <v>0</v>
      </c>
      <c r="D69" s="177">
        <v>1920</v>
      </c>
      <c r="E69" s="177" t="s">
        <v>52</v>
      </c>
      <c r="F69" s="273" t="s">
        <v>24</v>
      </c>
    </row>
    <row r="70" spans="1:6" s="59" customFormat="1" ht="15.75">
      <c r="A70" s="321" t="s">
        <v>269</v>
      </c>
      <c r="B70" s="177">
        <f t="shared" si="3"/>
        <v>4000</v>
      </c>
      <c r="C70" s="177">
        <v>0</v>
      </c>
      <c r="D70" s="177">
        <v>4000</v>
      </c>
      <c r="E70" s="177" t="s">
        <v>52</v>
      </c>
      <c r="F70" s="273" t="s">
        <v>229</v>
      </c>
    </row>
    <row r="71" spans="1:6" s="59" customFormat="1" ht="15.75">
      <c r="A71" s="321" t="s">
        <v>210</v>
      </c>
      <c r="B71" s="177">
        <f t="shared" si="3"/>
        <v>5500</v>
      </c>
      <c r="C71" s="177">
        <v>500</v>
      </c>
      <c r="D71" s="177">
        <v>5000</v>
      </c>
      <c r="E71" s="177" t="s">
        <v>52</v>
      </c>
      <c r="F71" s="273" t="s">
        <v>229</v>
      </c>
    </row>
    <row r="72" spans="1:6" s="59" customFormat="1" ht="15">
      <c r="A72" s="178" t="s">
        <v>270</v>
      </c>
      <c r="B72" s="177">
        <f t="shared" si="3"/>
        <v>4458</v>
      </c>
      <c r="C72" s="177">
        <v>0</v>
      </c>
      <c r="D72" s="177">
        <v>4458</v>
      </c>
      <c r="E72" s="177" t="s">
        <v>52</v>
      </c>
      <c r="F72" s="273" t="s">
        <v>24</v>
      </c>
    </row>
    <row r="73" spans="1:6" s="59" customFormat="1" ht="15">
      <c r="A73" s="178" t="s">
        <v>205</v>
      </c>
      <c r="B73" s="177">
        <f t="shared" si="3"/>
        <v>250</v>
      </c>
      <c r="C73" s="177">
        <v>0</v>
      </c>
      <c r="D73" s="177">
        <v>250</v>
      </c>
      <c r="E73" s="177" t="s">
        <v>52</v>
      </c>
      <c r="F73" s="273" t="s">
        <v>24</v>
      </c>
    </row>
    <row r="74" spans="1:6" s="59" customFormat="1" ht="15">
      <c r="A74" s="324" t="s">
        <v>148</v>
      </c>
      <c r="B74" s="177">
        <f t="shared" si="3"/>
        <v>1920</v>
      </c>
      <c r="C74" s="177">
        <v>0</v>
      </c>
      <c r="D74" s="323">
        <v>1920</v>
      </c>
      <c r="E74" s="177" t="s">
        <v>52</v>
      </c>
      <c r="F74" s="273" t="s">
        <v>24</v>
      </c>
    </row>
    <row r="75" spans="1:6" s="59" customFormat="1" ht="15">
      <c r="A75" s="324" t="s">
        <v>339</v>
      </c>
      <c r="B75" s="177">
        <f t="shared" si="3"/>
        <v>4393</v>
      </c>
      <c r="C75" s="177">
        <v>0</v>
      </c>
      <c r="D75" s="323">
        <v>4393</v>
      </c>
      <c r="E75" s="177" t="s">
        <v>52</v>
      </c>
      <c r="F75" s="273" t="s">
        <v>24</v>
      </c>
    </row>
    <row r="76" spans="1:6" s="59" customFormat="1" ht="15">
      <c r="A76" s="324" t="s">
        <v>149</v>
      </c>
      <c r="B76" s="177">
        <f t="shared" si="3"/>
        <v>2967</v>
      </c>
      <c r="C76" s="177">
        <v>0</v>
      </c>
      <c r="D76" s="323">
        <v>2967</v>
      </c>
      <c r="E76" s="177" t="s">
        <v>52</v>
      </c>
      <c r="F76" s="273" t="s">
        <v>24</v>
      </c>
    </row>
    <row r="77" spans="1:6" s="59" customFormat="1" ht="15">
      <c r="A77" s="324" t="s">
        <v>150</v>
      </c>
      <c r="B77" s="177">
        <f t="shared" si="3"/>
        <v>870.03</v>
      </c>
      <c r="C77" s="177">
        <v>0</v>
      </c>
      <c r="D77" s="323">
        <v>870.03</v>
      </c>
      <c r="E77" s="177" t="s">
        <v>52</v>
      </c>
      <c r="F77" s="273" t="s">
        <v>24</v>
      </c>
    </row>
    <row r="78" spans="1:6" s="59" customFormat="1" ht="15" customHeight="1">
      <c r="A78" s="12" t="s">
        <v>239</v>
      </c>
      <c r="B78" s="72">
        <f>SUM(B47:B77)</f>
        <v>114232.03</v>
      </c>
      <c r="C78" s="72">
        <f>SUM(C47:C77)</f>
        <v>3400</v>
      </c>
      <c r="D78" s="72">
        <f>SUM(D47:D77)</f>
        <v>110832.03</v>
      </c>
      <c r="E78" s="72"/>
      <c r="F78" s="272"/>
    </row>
    <row r="79" spans="1:6" s="186" customFormat="1" ht="15" customHeight="1">
      <c r="A79" s="184" t="s">
        <v>53</v>
      </c>
      <c r="B79" s="185"/>
      <c r="C79" s="185"/>
      <c r="D79" s="185"/>
      <c r="E79" s="185"/>
      <c r="F79" s="275"/>
    </row>
    <row r="80" spans="1:6" s="59" customFormat="1" ht="37.5" customHeight="1">
      <c r="A80" s="176" t="s">
        <v>271</v>
      </c>
      <c r="B80" s="177">
        <f>+C80+D80</f>
        <v>66200</v>
      </c>
      <c r="C80" s="177">
        <v>12200</v>
      </c>
      <c r="D80" s="177">
        <v>54000</v>
      </c>
      <c r="E80" s="177" t="s">
        <v>19</v>
      </c>
      <c r="F80" s="272" t="s">
        <v>64</v>
      </c>
    </row>
    <row r="81" spans="1:6" s="59" customFormat="1" ht="37.5" customHeight="1">
      <c r="A81" s="176" t="s">
        <v>272</v>
      </c>
      <c r="B81" s="177">
        <f aca="true" t="shared" si="4" ref="B81:B107">+C81+D81</f>
        <v>600</v>
      </c>
      <c r="C81" s="177">
        <v>0</v>
      </c>
      <c r="D81" s="177">
        <v>600</v>
      </c>
      <c r="E81" s="177" t="s">
        <v>52</v>
      </c>
      <c r="F81" s="272" t="s">
        <v>24</v>
      </c>
    </row>
    <row r="82" spans="1:6" s="59" customFormat="1" ht="15">
      <c r="A82" s="176" t="s">
        <v>273</v>
      </c>
      <c r="B82" s="177">
        <f t="shared" si="4"/>
        <v>1100</v>
      </c>
      <c r="C82" s="177">
        <v>0</v>
      </c>
      <c r="D82" s="177">
        <v>1100</v>
      </c>
      <c r="E82" s="177" t="s">
        <v>52</v>
      </c>
      <c r="F82" s="272" t="s">
        <v>24</v>
      </c>
    </row>
    <row r="83" spans="1:6" s="59" customFormat="1" ht="30">
      <c r="A83" s="176" t="s">
        <v>218</v>
      </c>
      <c r="B83" s="177">
        <f t="shared" si="4"/>
        <v>97</v>
      </c>
      <c r="C83" s="177">
        <v>0</v>
      </c>
      <c r="D83" s="177">
        <v>97</v>
      </c>
      <c r="E83" s="177" t="s">
        <v>52</v>
      </c>
      <c r="F83" s="272" t="s">
        <v>24</v>
      </c>
    </row>
    <row r="84" spans="1:6" s="59" customFormat="1" ht="15">
      <c r="A84" s="176" t="s">
        <v>111</v>
      </c>
      <c r="B84" s="177">
        <f t="shared" si="4"/>
        <v>132</v>
      </c>
      <c r="C84" s="177">
        <v>0</v>
      </c>
      <c r="D84" s="177">
        <v>132</v>
      </c>
      <c r="E84" s="177" t="s">
        <v>52</v>
      </c>
      <c r="F84" s="272" t="s">
        <v>24</v>
      </c>
    </row>
    <row r="85" spans="1:6" s="59" customFormat="1" ht="15">
      <c r="A85" s="176" t="s">
        <v>340</v>
      </c>
      <c r="B85" s="177">
        <f t="shared" si="4"/>
        <v>300</v>
      </c>
      <c r="C85" s="177">
        <v>0</v>
      </c>
      <c r="D85" s="177">
        <v>300</v>
      </c>
      <c r="E85" s="177" t="s">
        <v>52</v>
      </c>
      <c r="F85" s="272" t="s">
        <v>24</v>
      </c>
    </row>
    <row r="86" spans="1:6" s="59" customFormat="1" ht="15">
      <c r="A86" s="176" t="s">
        <v>72</v>
      </c>
      <c r="B86" s="177">
        <f t="shared" si="4"/>
        <v>75</v>
      </c>
      <c r="C86" s="177">
        <v>0</v>
      </c>
      <c r="D86" s="177">
        <v>75</v>
      </c>
      <c r="E86" s="177" t="s">
        <v>52</v>
      </c>
      <c r="F86" s="272" t="s">
        <v>24</v>
      </c>
    </row>
    <row r="87" spans="1:6" s="59" customFormat="1" ht="37.5" customHeight="1">
      <c r="A87" s="176" t="s">
        <v>358</v>
      </c>
      <c r="B87" s="177">
        <f t="shared" si="4"/>
        <v>200</v>
      </c>
      <c r="C87" s="177">
        <v>0</v>
      </c>
      <c r="D87" s="177">
        <v>200</v>
      </c>
      <c r="E87" s="177" t="s">
        <v>52</v>
      </c>
      <c r="F87" s="272" t="s">
        <v>24</v>
      </c>
    </row>
    <row r="88" spans="1:6" s="59" customFormat="1" ht="37.5" customHeight="1">
      <c r="A88" s="176" t="s">
        <v>274</v>
      </c>
      <c r="B88" s="177">
        <f t="shared" si="4"/>
        <v>500</v>
      </c>
      <c r="C88" s="177">
        <v>0</v>
      </c>
      <c r="D88" s="177">
        <v>500</v>
      </c>
      <c r="E88" s="177" t="s">
        <v>52</v>
      </c>
      <c r="F88" s="272" t="s">
        <v>24</v>
      </c>
    </row>
    <row r="89" spans="1:6" s="59" customFormat="1" ht="15">
      <c r="A89" s="176" t="s">
        <v>275</v>
      </c>
      <c r="B89" s="177">
        <f t="shared" si="4"/>
        <v>5500</v>
      </c>
      <c r="C89" s="177">
        <v>0</v>
      </c>
      <c r="D89" s="177">
        <v>5500</v>
      </c>
      <c r="E89" s="177" t="s">
        <v>52</v>
      </c>
      <c r="F89" s="272" t="s">
        <v>24</v>
      </c>
    </row>
    <row r="90" spans="1:6" s="59" customFormat="1" ht="15">
      <c r="A90" s="176" t="s">
        <v>276</v>
      </c>
      <c r="B90" s="177">
        <f t="shared" si="4"/>
        <v>16300</v>
      </c>
      <c r="C90" s="177">
        <v>0</v>
      </c>
      <c r="D90" s="177">
        <v>16300</v>
      </c>
      <c r="E90" s="177" t="s">
        <v>52</v>
      </c>
      <c r="F90" s="272" t="s">
        <v>193</v>
      </c>
    </row>
    <row r="91" spans="1:6" s="59" customFormat="1" ht="15">
      <c r="A91" s="176" t="s">
        <v>277</v>
      </c>
      <c r="B91" s="177">
        <f t="shared" si="4"/>
        <v>16000</v>
      </c>
      <c r="C91" s="177">
        <v>0</v>
      </c>
      <c r="D91" s="177">
        <v>16000</v>
      </c>
      <c r="E91" s="177" t="s">
        <v>52</v>
      </c>
      <c r="F91" s="272" t="s">
        <v>24</v>
      </c>
    </row>
    <row r="92" spans="1:6" s="59" customFormat="1" ht="15">
      <c r="A92" s="176" t="s">
        <v>278</v>
      </c>
      <c r="B92" s="177">
        <f t="shared" si="4"/>
        <v>7900</v>
      </c>
      <c r="C92" s="177">
        <v>0</v>
      </c>
      <c r="D92" s="177">
        <v>7900</v>
      </c>
      <c r="E92" s="177" t="s">
        <v>52</v>
      </c>
      <c r="F92" s="272" t="s">
        <v>24</v>
      </c>
    </row>
    <row r="93" spans="1:6" s="59" customFormat="1" ht="15">
      <c r="A93" s="290" t="s">
        <v>279</v>
      </c>
      <c r="B93" s="177">
        <f t="shared" si="4"/>
        <v>1000</v>
      </c>
      <c r="C93" s="177">
        <v>0</v>
      </c>
      <c r="D93" s="177">
        <v>1000</v>
      </c>
      <c r="E93" s="177" t="s">
        <v>52</v>
      </c>
      <c r="F93" s="272" t="s">
        <v>24</v>
      </c>
    </row>
    <row r="94" spans="1:6" s="59" customFormat="1" ht="15">
      <c r="A94" s="290" t="s">
        <v>359</v>
      </c>
      <c r="B94" s="177">
        <f t="shared" si="4"/>
        <v>12000</v>
      </c>
      <c r="C94" s="177">
        <v>0</v>
      </c>
      <c r="D94" s="177">
        <v>12000</v>
      </c>
      <c r="E94" s="177" t="s">
        <v>52</v>
      </c>
      <c r="F94" s="272" t="s">
        <v>24</v>
      </c>
    </row>
    <row r="95" spans="1:6" s="59" customFormat="1" ht="30">
      <c r="A95" s="178" t="s">
        <v>280</v>
      </c>
      <c r="B95" s="177">
        <f t="shared" si="4"/>
        <v>1000</v>
      </c>
      <c r="C95" s="177">
        <v>0</v>
      </c>
      <c r="D95" s="177">
        <v>1000</v>
      </c>
      <c r="E95" s="177" t="s">
        <v>52</v>
      </c>
      <c r="F95" s="272" t="s">
        <v>24</v>
      </c>
    </row>
    <row r="96" spans="1:6" s="59" customFormat="1" ht="36.75" customHeight="1">
      <c r="A96" s="178" t="s">
        <v>281</v>
      </c>
      <c r="B96" s="177">
        <f t="shared" si="4"/>
        <v>6500</v>
      </c>
      <c r="C96" s="177">
        <v>0</v>
      </c>
      <c r="D96" s="177">
        <v>6500</v>
      </c>
      <c r="E96" s="291" t="s">
        <v>19</v>
      </c>
      <c r="F96" s="272" t="s">
        <v>229</v>
      </c>
    </row>
    <row r="97" spans="1:6" s="59" customFormat="1" ht="15.75">
      <c r="A97" s="321" t="s">
        <v>282</v>
      </c>
      <c r="B97" s="177">
        <f t="shared" si="4"/>
        <v>28600</v>
      </c>
      <c r="C97" s="177">
        <v>2600</v>
      </c>
      <c r="D97" s="177">
        <v>26000</v>
      </c>
      <c r="E97" s="177" t="s">
        <v>52</v>
      </c>
      <c r="F97" s="272" t="s">
        <v>64</v>
      </c>
    </row>
    <row r="98" spans="1:6" s="59" customFormat="1" ht="30">
      <c r="A98" s="325" t="s">
        <v>360</v>
      </c>
      <c r="B98" s="177">
        <f t="shared" si="4"/>
        <v>15000</v>
      </c>
      <c r="C98" s="177">
        <v>0</v>
      </c>
      <c r="D98" s="177">
        <v>15000</v>
      </c>
      <c r="E98" s="177" t="s">
        <v>52</v>
      </c>
      <c r="F98" s="272" t="s">
        <v>229</v>
      </c>
    </row>
    <row r="99" spans="1:6" s="59" customFormat="1" ht="15.75">
      <c r="A99" s="298" t="s">
        <v>283</v>
      </c>
      <c r="B99" s="177">
        <v>13000</v>
      </c>
      <c r="C99" s="177">
        <v>0</v>
      </c>
      <c r="D99" s="177">
        <v>13000</v>
      </c>
      <c r="E99" s="177" t="s">
        <v>52</v>
      </c>
      <c r="F99" s="272" t="s">
        <v>229</v>
      </c>
    </row>
    <row r="100" spans="1:6" s="59" customFormat="1" ht="15.75">
      <c r="A100" s="321" t="s">
        <v>284</v>
      </c>
      <c r="B100" s="177">
        <f t="shared" si="4"/>
        <v>122000</v>
      </c>
      <c r="C100" s="177">
        <v>0</v>
      </c>
      <c r="D100" s="177">
        <v>122000</v>
      </c>
      <c r="E100" s="177" t="s">
        <v>52</v>
      </c>
      <c r="F100" s="272" t="s">
        <v>64</v>
      </c>
    </row>
    <row r="101" spans="1:6" s="59" customFormat="1" ht="45">
      <c r="A101" s="328" t="s">
        <v>285</v>
      </c>
      <c r="B101" s="177">
        <f t="shared" si="4"/>
        <v>20000</v>
      </c>
      <c r="C101" s="177">
        <v>0</v>
      </c>
      <c r="D101" s="177">
        <v>20000</v>
      </c>
      <c r="E101" s="177" t="s">
        <v>52</v>
      </c>
      <c r="F101" s="272" t="s">
        <v>216</v>
      </c>
    </row>
    <row r="102" spans="1:6" s="59" customFormat="1" ht="45">
      <c r="A102" s="328" t="s">
        <v>219</v>
      </c>
      <c r="B102" s="177">
        <f t="shared" si="4"/>
        <v>10000</v>
      </c>
      <c r="C102" s="177">
        <v>0</v>
      </c>
      <c r="D102" s="177">
        <v>10000</v>
      </c>
      <c r="E102" s="177" t="s">
        <v>52</v>
      </c>
      <c r="F102" s="272" t="s">
        <v>216</v>
      </c>
    </row>
    <row r="103" spans="1:6" s="59" customFormat="1" ht="15">
      <c r="A103" s="176" t="s">
        <v>286</v>
      </c>
      <c r="B103" s="177">
        <f t="shared" si="4"/>
        <v>245</v>
      </c>
      <c r="C103" s="177">
        <v>0</v>
      </c>
      <c r="D103" s="177">
        <v>245</v>
      </c>
      <c r="E103" s="177" t="s">
        <v>52</v>
      </c>
      <c r="F103" s="272" t="s">
        <v>24</v>
      </c>
    </row>
    <row r="104" spans="1:6" s="59" customFormat="1" ht="15">
      <c r="A104" s="176" t="s">
        <v>287</v>
      </c>
      <c r="B104" s="177">
        <f t="shared" si="4"/>
        <v>220</v>
      </c>
      <c r="C104" s="177">
        <v>0</v>
      </c>
      <c r="D104" s="177">
        <v>220</v>
      </c>
      <c r="E104" s="177" t="s">
        <v>52</v>
      </c>
      <c r="F104" s="272" t="s">
        <v>24</v>
      </c>
    </row>
    <row r="105" spans="1:6" s="59" customFormat="1" ht="60">
      <c r="A105" s="176" t="s">
        <v>220</v>
      </c>
      <c r="B105" s="177">
        <f t="shared" si="4"/>
        <v>7000</v>
      </c>
      <c r="C105" s="177">
        <v>0</v>
      </c>
      <c r="D105" s="326">
        <v>7000</v>
      </c>
      <c r="E105" s="177" t="s">
        <v>52</v>
      </c>
      <c r="F105" s="272" t="s">
        <v>24</v>
      </c>
    </row>
    <row r="106" spans="1:6" s="59" customFormat="1" ht="30">
      <c r="A106" s="176" t="s">
        <v>288</v>
      </c>
      <c r="B106" s="177">
        <f t="shared" si="4"/>
        <v>220</v>
      </c>
      <c r="C106" s="177">
        <v>0</v>
      </c>
      <c r="D106" s="326">
        <v>220</v>
      </c>
      <c r="E106" s="177" t="s">
        <v>52</v>
      </c>
      <c r="F106" s="272" t="s">
        <v>24</v>
      </c>
    </row>
    <row r="107" spans="1:6" s="59" customFormat="1" ht="15">
      <c r="A107" s="176" t="s">
        <v>221</v>
      </c>
      <c r="B107" s="177">
        <f t="shared" si="4"/>
        <v>1300</v>
      </c>
      <c r="C107" s="177">
        <v>0</v>
      </c>
      <c r="D107" s="326">
        <v>1300</v>
      </c>
      <c r="E107" s="177" t="s">
        <v>52</v>
      </c>
      <c r="F107" s="272" t="s">
        <v>24</v>
      </c>
    </row>
    <row r="108" spans="1:6" s="237" customFormat="1" ht="15">
      <c r="A108" s="235" t="s">
        <v>289</v>
      </c>
      <c r="B108" s="236">
        <f>SUM(B80:B107)</f>
        <v>352989</v>
      </c>
      <c r="C108" s="236">
        <f>SUM(C80:C107)</f>
        <v>14800</v>
      </c>
      <c r="D108" s="236">
        <f>SUM(D80:D107)</f>
        <v>338189</v>
      </c>
      <c r="E108" s="236"/>
      <c r="F108" s="274"/>
    </row>
    <row r="109" spans="1:6" s="59" customFormat="1" ht="15">
      <c r="A109" s="187" t="s">
        <v>117</v>
      </c>
      <c r="B109" s="188"/>
      <c r="C109" s="188"/>
      <c r="D109" s="188"/>
      <c r="E109" s="188"/>
      <c r="F109" s="275"/>
    </row>
    <row r="110" spans="1:6" s="59" customFormat="1" ht="15.75">
      <c r="A110" s="238" t="s">
        <v>290</v>
      </c>
      <c r="B110" s="288">
        <f>+C110+D110</f>
        <v>2300</v>
      </c>
      <c r="C110" s="291">
        <v>500</v>
      </c>
      <c r="D110" s="288">
        <v>1800</v>
      </c>
      <c r="E110" s="291" t="s">
        <v>19</v>
      </c>
      <c r="F110" s="291" t="s">
        <v>243</v>
      </c>
    </row>
    <row r="111" spans="1:6" s="59" customFormat="1" ht="15.75">
      <c r="A111" s="238" t="s">
        <v>291</v>
      </c>
      <c r="B111" s="288">
        <f aca="true" t="shared" si="5" ref="B111:B119">+C111+D111</f>
        <v>15000</v>
      </c>
      <c r="C111" s="291">
        <v>0</v>
      </c>
      <c r="D111" s="288">
        <v>15000</v>
      </c>
      <c r="E111" s="291" t="s">
        <v>19</v>
      </c>
      <c r="F111" s="291" t="s">
        <v>243</v>
      </c>
    </row>
    <row r="112" spans="1:6" s="59" customFormat="1" ht="15.75">
      <c r="A112" s="238" t="s">
        <v>211</v>
      </c>
      <c r="B112" s="288">
        <f t="shared" si="5"/>
        <v>32755</v>
      </c>
      <c r="C112" s="291">
        <v>0</v>
      </c>
      <c r="D112" s="288">
        <v>32755</v>
      </c>
      <c r="E112" s="291" t="s">
        <v>19</v>
      </c>
      <c r="F112" s="291" t="s">
        <v>243</v>
      </c>
    </row>
    <row r="113" spans="1:6" s="59" customFormat="1" ht="15.75">
      <c r="A113" s="179" t="s">
        <v>341</v>
      </c>
      <c r="B113" s="288">
        <f t="shared" si="5"/>
        <v>2302</v>
      </c>
      <c r="C113" s="177">
        <v>246</v>
      </c>
      <c r="D113" s="177">
        <v>2056</v>
      </c>
      <c r="E113" s="177" t="s">
        <v>19</v>
      </c>
      <c r="F113" s="289" t="s">
        <v>193</v>
      </c>
    </row>
    <row r="114" spans="1:6" s="59" customFormat="1" ht="30">
      <c r="A114" s="176" t="s">
        <v>361</v>
      </c>
      <c r="B114" s="288">
        <f t="shared" si="5"/>
        <v>8500</v>
      </c>
      <c r="C114" s="177">
        <v>0</v>
      </c>
      <c r="D114" s="177">
        <v>8500</v>
      </c>
      <c r="E114" s="177" t="s">
        <v>19</v>
      </c>
      <c r="F114" s="273" t="s">
        <v>192</v>
      </c>
    </row>
    <row r="115" spans="1:6" s="59" customFormat="1" ht="30">
      <c r="A115" s="176" t="s">
        <v>222</v>
      </c>
      <c r="B115" s="288">
        <f t="shared" si="5"/>
        <v>139</v>
      </c>
      <c r="C115" s="177">
        <v>0</v>
      </c>
      <c r="D115" s="177">
        <v>139</v>
      </c>
      <c r="E115" s="177" t="s">
        <v>52</v>
      </c>
      <c r="F115" s="273" t="s">
        <v>24</v>
      </c>
    </row>
    <row r="116" spans="1:6" s="59" customFormat="1" ht="15.75">
      <c r="A116" s="176" t="s">
        <v>188</v>
      </c>
      <c r="B116" s="288">
        <f t="shared" si="5"/>
        <v>150</v>
      </c>
      <c r="C116" s="177">
        <v>0</v>
      </c>
      <c r="D116" s="177">
        <v>150</v>
      </c>
      <c r="E116" s="177" t="s">
        <v>52</v>
      </c>
      <c r="F116" s="273" t="s">
        <v>24</v>
      </c>
    </row>
    <row r="117" spans="1:6" s="59" customFormat="1" ht="15.75">
      <c r="A117" s="176" t="s">
        <v>292</v>
      </c>
      <c r="B117" s="288">
        <f t="shared" si="5"/>
        <v>56100</v>
      </c>
      <c r="C117" s="177">
        <v>5100</v>
      </c>
      <c r="D117" s="177">
        <v>51000</v>
      </c>
      <c r="E117" s="177" t="s">
        <v>52</v>
      </c>
      <c r="F117" s="273" t="s">
        <v>192</v>
      </c>
    </row>
    <row r="118" spans="1:6" s="59" customFormat="1" ht="30">
      <c r="A118" s="176" t="s">
        <v>362</v>
      </c>
      <c r="B118" s="288">
        <f t="shared" si="5"/>
        <v>1730</v>
      </c>
      <c r="C118" s="177">
        <v>0</v>
      </c>
      <c r="D118" s="177">
        <v>1730</v>
      </c>
      <c r="E118" s="177" t="s">
        <v>52</v>
      </c>
      <c r="F118" s="273" t="s">
        <v>24</v>
      </c>
    </row>
    <row r="119" spans="1:6" s="59" customFormat="1" ht="15.75">
      <c r="A119" s="176" t="s">
        <v>342</v>
      </c>
      <c r="B119" s="288">
        <f t="shared" si="5"/>
        <v>2600</v>
      </c>
      <c r="C119" s="177">
        <v>0</v>
      </c>
      <c r="D119" s="177">
        <v>2600</v>
      </c>
      <c r="E119" s="177" t="s">
        <v>52</v>
      </c>
      <c r="F119" s="273" t="s">
        <v>24</v>
      </c>
    </row>
    <row r="120" spans="1:6" s="59" customFormat="1" ht="15.75" customHeight="1">
      <c r="A120" s="12" t="s">
        <v>239</v>
      </c>
      <c r="B120" s="72">
        <f>SUM(B110:B119)</f>
        <v>121576</v>
      </c>
      <c r="C120" s="72">
        <f>SUM(C110:C119)</f>
        <v>5846</v>
      </c>
      <c r="D120" s="72">
        <f>SUM(D110:D119)</f>
        <v>115730</v>
      </c>
      <c r="E120" s="72"/>
      <c r="F120" s="272"/>
    </row>
    <row r="121" spans="1:6" s="186" customFormat="1" ht="15" customHeight="1">
      <c r="A121" s="184" t="s">
        <v>3</v>
      </c>
      <c r="B121" s="185"/>
      <c r="C121" s="185"/>
      <c r="D121" s="185"/>
      <c r="E121" s="185"/>
      <c r="F121" s="275"/>
    </row>
    <row r="122" spans="1:6" s="59" customFormat="1" ht="31.5" customHeight="1">
      <c r="A122" s="176" t="s">
        <v>293</v>
      </c>
      <c r="B122" s="177">
        <f>+C122+D122</f>
        <v>15916</v>
      </c>
      <c r="C122" s="177">
        <v>516</v>
      </c>
      <c r="D122" s="177">
        <v>15400</v>
      </c>
      <c r="E122" s="177" t="s">
        <v>19</v>
      </c>
      <c r="F122" s="272" t="s">
        <v>191</v>
      </c>
    </row>
    <row r="123" spans="1:6" s="59" customFormat="1" ht="31.5" customHeight="1">
      <c r="A123" s="176" t="s">
        <v>294</v>
      </c>
      <c r="B123" s="177">
        <f aca="true" t="shared" si="6" ref="B123:B130">+C123+D123</f>
        <v>15916</v>
      </c>
      <c r="C123" s="177">
        <v>323</v>
      </c>
      <c r="D123" s="177">
        <v>15593</v>
      </c>
      <c r="E123" s="177" t="s">
        <v>19</v>
      </c>
      <c r="F123" s="272" t="s">
        <v>191</v>
      </c>
    </row>
    <row r="124" spans="1:6" s="59" customFormat="1" ht="31.5" customHeight="1">
      <c r="A124" s="176" t="s">
        <v>295</v>
      </c>
      <c r="B124" s="177">
        <f t="shared" si="6"/>
        <v>13500</v>
      </c>
      <c r="C124" s="177">
        <v>0</v>
      </c>
      <c r="D124" s="177">
        <v>13500</v>
      </c>
      <c r="E124" s="177" t="s">
        <v>52</v>
      </c>
      <c r="F124" s="272" t="s">
        <v>212</v>
      </c>
    </row>
    <row r="125" spans="1:6" s="59" customFormat="1" ht="31.5" customHeight="1">
      <c r="A125" s="176" t="s">
        <v>363</v>
      </c>
      <c r="B125" s="177">
        <f t="shared" si="6"/>
        <v>3300</v>
      </c>
      <c r="C125" s="177">
        <v>0</v>
      </c>
      <c r="D125" s="177">
        <v>3300</v>
      </c>
      <c r="E125" s="177" t="s">
        <v>52</v>
      </c>
      <c r="F125" s="272" t="s">
        <v>24</v>
      </c>
    </row>
    <row r="126" spans="1:6" s="59" customFormat="1" ht="31.5" customHeight="1">
      <c r="A126" s="176" t="s">
        <v>296</v>
      </c>
      <c r="B126" s="177">
        <f t="shared" si="6"/>
        <v>550</v>
      </c>
      <c r="C126" s="177">
        <v>0</v>
      </c>
      <c r="D126" s="177">
        <v>550</v>
      </c>
      <c r="E126" s="177" t="s">
        <v>52</v>
      </c>
      <c r="F126" s="272" t="s">
        <v>24</v>
      </c>
    </row>
    <row r="127" spans="1:6" s="59" customFormat="1" ht="31.5" customHeight="1">
      <c r="A127" s="176" t="s">
        <v>364</v>
      </c>
      <c r="B127" s="177">
        <f t="shared" si="6"/>
        <v>7000</v>
      </c>
      <c r="C127" s="177">
        <v>0</v>
      </c>
      <c r="D127" s="177">
        <v>7000</v>
      </c>
      <c r="E127" s="177" t="s">
        <v>52</v>
      </c>
      <c r="F127" s="272"/>
    </row>
    <row r="128" spans="1:6" s="59" customFormat="1" ht="31.5" customHeight="1">
      <c r="A128" s="176" t="s">
        <v>297</v>
      </c>
      <c r="B128" s="177">
        <f t="shared" si="6"/>
        <v>12000</v>
      </c>
      <c r="C128" s="177">
        <v>2000</v>
      </c>
      <c r="D128" s="177">
        <v>10000</v>
      </c>
      <c r="E128" s="177" t="s">
        <v>52</v>
      </c>
      <c r="F128" s="273" t="s">
        <v>192</v>
      </c>
    </row>
    <row r="129" spans="1:6" s="59" customFormat="1" ht="31.5" customHeight="1">
      <c r="A129" s="176" t="s">
        <v>298</v>
      </c>
      <c r="B129" s="177">
        <f t="shared" si="6"/>
        <v>3200</v>
      </c>
      <c r="C129" s="177">
        <v>0</v>
      </c>
      <c r="D129" s="177">
        <v>3200</v>
      </c>
      <c r="E129" s="177" t="s">
        <v>52</v>
      </c>
      <c r="F129" s="273" t="s">
        <v>24</v>
      </c>
    </row>
    <row r="130" spans="1:6" s="59" customFormat="1" ht="15.75" customHeight="1">
      <c r="A130" s="176" t="s">
        <v>177</v>
      </c>
      <c r="B130" s="177">
        <f t="shared" si="6"/>
        <v>2000</v>
      </c>
      <c r="C130" s="177">
        <v>0</v>
      </c>
      <c r="D130" s="177">
        <v>2000</v>
      </c>
      <c r="E130" s="177" t="s">
        <v>52</v>
      </c>
      <c r="F130" s="273" t="s">
        <v>24</v>
      </c>
    </row>
    <row r="131" spans="1:6" s="59" customFormat="1" ht="18.75" customHeight="1">
      <c r="A131" s="12" t="s">
        <v>239</v>
      </c>
      <c r="B131" s="72">
        <f>SUM(B122:B130)</f>
        <v>73382</v>
      </c>
      <c r="C131" s="72">
        <f>SUM(C122:C130)</f>
        <v>2839</v>
      </c>
      <c r="D131" s="72">
        <f>SUM(D122:D130)</f>
        <v>70543</v>
      </c>
      <c r="E131" s="72"/>
      <c r="F131" s="272"/>
    </row>
    <row r="132" spans="1:6" s="186" customFormat="1" ht="20.25" customHeight="1">
      <c r="A132" s="184" t="s">
        <v>299</v>
      </c>
      <c r="B132" s="185"/>
      <c r="C132" s="185"/>
      <c r="D132" s="185"/>
      <c r="E132" s="185"/>
      <c r="F132" s="275"/>
    </row>
    <row r="133" spans="1:6" s="59" customFormat="1" ht="45">
      <c r="A133" s="179" t="s">
        <v>300</v>
      </c>
      <c r="B133" s="177">
        <f>+C133+D133</f>
        <v>29200</v>
      </c>
      <c r="C133" s="177">
        <v>0</v>
      </c>
      <c r="D133" s="177">
        <v>29200</v>
      </c>
      <c r="E133" s="177" t="s">
        <v>19</v>
      </c>
      <c r="F133" s="273" t="s">
        <v>301</v>
      </c>
    </row>
    <row r="134" spans="1:6" s="59" customFormat="1" ht="15">
      <c r="A134" s="176" t="s">
        <v>160</v>
      </c>
      <c r="B134" s="177">
        <f aca="true" t="shared" si="7" ref="B134:B149">+C134+D134</f>
        <v>11000</v>
      </c>
      <c r="C134" s="177">
        <v>2000</v>
      </c>
      <c r="D134" s="177">
        <v>9000</v>
      </c>
      <c r="E134" s="177" t="s">
        <v>52</v>
      </c>
      <c r="F134" s="273" t="s">
        <v>192</v>
      </c>
    </row>
    <row r="135" spans="1:6" s="59" customFormat="1" ht="15">
      <c r="A135" s="179" t="s">
        <v>302</v>
      </c>
      <c r="B135" s="177">
        <f t="shared" si="7"/>
        <v>9200</v>
      </c>
      <c r="C135" s="177">
        <v>0</v>
      </c>
      <c r="D135" s="177">
        <v>9200</v>
      </c>
      <c r="E135" s="177" t="s">
        <v>19</v>
      </c>
      <c r="F135" s="273" t="s">
        <v>191</v>
      </c>
    </row>
    <row r="136" spans="1:6" s="59" customFormat="1" ht="15">
      <c r="A136" s="179" t="s">
        <v>343</v>
      </c>
      <c r="B136" s="177">
        <f t="shared" si="7"/>
        <v>10000</v>
      </c>
      <c r="C136" s="177">
        <v>0</v>
      </c>
      <c r="D136" s="177">
        <v>10000</v>
      </c>
      <c r="E136" s="177" t="s">
        <v>19</v>
      </c>
      <c r="F136" s="273" t="s">
        <v>191</v>
      </c>
    </row>
    <row r="137" spans="1:6" s="59" customFormat="1" ht="15">
      <c r="A137" s="179" t="s">
        <v>365</v>
      </c>
      <c r="B137" s="177">
        <f t="shared" si="7"/>
        <v>1500</v>
      </c>
      <c r="C137" s="177">
        <v>0</v>
      </c>
      <c r="D137" s="177">
        <v>1500</v>
      </c>
      <c r="E137" s="177" t="s">
        <v>52</v>
      </c>
      <c r="F137" s="273" t="s">
        <v>24</v>
      </c>
    </row>
    <row r="138" spans="1:6" s="59" customFormat="1" ht="30">
      <c r="A138" s="176" t="s">
        <v>303</v>
      </c>
      <c r="B138" s="177">
        <f t="shared" si="7"/>
        <v>880</v>
      </c>
      <c r="C138" s="177">
        <v>0</v>
      </c>
      <c r="D138" s="177">
        <v>880</v>
      </c>
      <c r="E138" s="177" t="s">
        <v>52</v>
      </c>
      <c r="F138" s="273" t="s">
        <v>24</v>
      </c>
    </row>
    <row r="139" spans="1:6" s="59" customFormat="1" ht="15">
      <c r="A139" s="176" t="s">
        <v>74</v>
      </c>
      <c r="B139" s="177">
        <f t="shared" si="7"/>
        <v>6800</v>
      </c>
      <c r="C139" s="177">
        <v>0</v>
      </c>
      <c r="D139" s="177">
        <v>6800</v>
      </c>
      <c r="E139" s="177" t="s">
        <v>19</v>
      </c>
      <c r="F139" s="272" t="s">
        <v>304</v>
      </c>
    </row>
    <row r="140" spans="1:6" s="59" customFormat="1" ht="30">
      <c r="A140" s="176" t="s">
        <v>305</v>
      </c>
      <c r="B140" s="177">
        <f t="shared" si="7"/>
        <v>1100</v>
      </c>
      <c r="C140" s="177">
        <v>0</v>
      </c>
      <c r="D140" s="177">
        <v>1100</v>
      </c>
      <c r="E140" s="177" t="s">
        <v>52</v>
      </c>
      <c r="F140" s="273" t="s">
        <v>24</v>
      </c>
    </row>
    <row r="141" spans="1:6" s="59" customFormat="1" ht="45">
      <c r="A141" s="176" t="s">
        <v>344</v>
      </c>
      <c r="B141" s="177">
        <f t="shared" si="7"/>
        <v>4200</v>
      </c>
      <c r="C141" s="177">
        <v>0</v>
      </c>
      <c r="D141" s="177">
        <v>4200</v>
      </c>
      <c r="E141" s="177" t="s">
        <v>52</v>
      </c>
      <c r="F141" s="273" t="s">
        <v>24</v>
      </c>
    </row>
    <row r="142" spans="1:6" s="59" customFormat="1" ht="15">
      <c r="A142" s="176" t="s">
        <v>306</v>
      </c>
      <c r="B142" s="177">
        <f t="shared" si="7"/>
        <v>3200</v>
      </c>
      <c r="C142" s="177">
        <v>0</v>
      </c>
      <c r="D142" s="177">
        <v>3200</v>
      </c>
      <c r="E142" s="177" t="s">
        <v>52</v>
      </c>
      <c r="F142" s="273" t="s">
        <v>24</v>
      </c>
    </row>
    <row r="143" spans="1:6" s="59" customFormat="1" ht="30">
      <c r="A143" s="176" t="s">
        <v>307</v>
      </c>
      <c r="B143" s="177">
        <f t="shared" si="7"/>
        <v>4000</v>
      </c>
      <c r="C143" s="177">
        <v>0</v>
      </c>
      <c r="D143" s="177">
        <v>4000</v>
      </c>
      <c r="E143" s="177" t="s">
        <v>52</v>
      </c>
      <c r="F143" s="273" t="s">
        <v>24</v>
      </c>
    </row>
    <row r="144" spans="1:6" s="59" customFormat="1" ht="30">
      <c r="A144" s="176" t="s">
        <v>308</v>
      </c>
      <c r="B144" s="177">
        <f t="shared" si="7"/>
        <v>2000</v>
      </c>
      <c r="C144" s="177">
        <v>0</v>
      </c>
      <c r="D144" s="177">
        <v>2000</v>
      </c>
      <c r="E144" s="177" t="s">
        <v>52</v>
      </c>
      <c r="F144" s="273" t="s">
        <v>24</v>
      </c>
    </row>
    <row r="145" spans="1:6" s="59" customFormat="1" ht="30">
      <c r="A145" s="176" t="s">
        <v>309</v>
      </c>
      <c r="B145" s="177">
        <f t="shared" si="7"/>
        <v>2500</v>
      </c>
      <c r="C145" s="177">
        <v>0</v>
      </c>
      <c r="D145" s="177">
        <v>2500</v>
      </c>
      <c r="E145" s="177" t="s">
        <v>52</v>
      </c>
      <c r="F145" s="273" t="s">
        <v>24</v>
      </c>
    </row>
    <row r="146" spans="1:6" s="59" customFormat="1" ht="15">
      <c r="A146" s="176" t="s">
        <v>310</v>
      </c>
      <c r="B146" s="177">
        <f t="shared" si="7"/>
        <v>10000</v>
      </c>
      <c r="C146" s="177">
        <v>0</v>
      </c>
      <c r="D146" s="177">
        <v>10000</v>
      </c>
      <c r="E146" s="177" t="s">
        <v>52</v>
      </c>
      <c r="F146" s="272" t="s">
        <v>304</v>
      </c>
    </row>
    <row r="147" spans="1:6" s="59" customFormat="1" ht="15">
      <c r="A147" s="176" t="s">
        <v>161</v>
      </c>
      <c r="B147" s="177">
        <f t="shared" si="7"/>
        <v>1380</v>
      </c>
      <c r="C147" s="177">
        <v>0</v>
      </c>
      <c r="D147" s="177">
        <v>1380</v>
      </c>
      <c r="E147" s="177" t="s">
        <v>52</v>
      </c>
      <c r="F147" s="273" t="s">
        <v>24</v>
      </c>
    </row>
    <row r="148" spans="1:6" s="59" customFormat="1" ht="30">
      <c r="A148" s="176" t="s">
        <v>311</v>
      </c>
      <c r="B148" s="177">
        <f t="shared" si="7"/>
        <v>1200</v>
      </c>
      <c r="C148" s="177">
        <v>0</v>
      </c>
      <c r="D148" s="177">
        <v>1200</v>
      </c>
      <c r="E148" s="177" t="s">
        <v>52</v>
      </c>
      <c r="F148" s="273" t="s">
        <v>24</v>
      </c>
    </row>
    <row r="149" spans="1:6" s="59" customFormat="1" ht="30">
      <c r="A149" s="176" t="s">
        <v>345</v>
      </c>
      <c r="B149" s="177">
        <f t="shared" si="7"/>
        <v>2250</v>
      </c>
      <c r="C149" s="177">
        <v>0</v>
      </c>
      <c r="D149" s="177">
        <v>2250</v>
      </c>
      <c r="E149" s="177" t="s">
        <v>52</v>
      </c>
      <c r="F149" s="273" t="s">
        <v>24</v>
      </c>
    </row>
    <row r="150" spans="1:6" s="59" customFormat="1" ht="17.25" customHeight="1">
      <c r="A150" s="12" t="s">
        <v>239</v>
      </c>
      <c r="B150" s="72">
        <f>SUM(B133:B149)</f>
        <v>100410</v>
      </c>
      <c r="C150" s="72">
        <f>SUM(C133:C149)</f>
        <v>2000</v>
      </c>
      <c r="D150" s="72">
        <f>SUM(D133:D149)</f>
        <v>98410</v>
      </c>
      <c r="E150" s="72"/>
      <c r="F150" s="272"/>
    </row>
    <row r="151" spans="1:6" s="186" customFormat="1" ht="19.5" customHeight="1">
      <c r="A151" s="184" t="s">
        <v>312</v>
      </c>
      <c r="B151" s="185"/>
      <c r="C151" s="185"/>
      <c r="D151" s="185"/>
      <c r="E151" s="185"/>
      <c r="F151" s="275"/>
    </row>
    <row r="152" spans="1:6" s="59" customFormat="1" ht="30">
      <c r="A152" s="176" t="s">
        <v>313</v>
      </c>
      <c r="B152" s="177">
        <f>+C152+D152</f>
        <v>1000</v>
      </c>
      <c r="C152" s="177">
        <v>0</v>
      </c>
      <c r="D152" s="177">
        <v>1000</v>
      </c>
      <c r="E152" s="177" t="s">
        <v>52</v>
      </c>
      <c r="F152" s="272" t="s">
        <v>24</v>
      </c>
    </row>
    <row r="153" spans="1:6" s="59" customFormat="1" ht="30">
      <c r="A153" s="176" t="s">
        <v>314</v>
      </c>
      <c r="B153" s="177">
        <f aca="true" t="shared" si="8" ref="B153:B171">+C153+D153</f>
        <v>21</v>
      </c>
      <c r="C153" s="177">
        <v>0</v>
      </c>
      <c r="D153" s="177">
        <v>21</v>
      </c>
      <c r="E153" s="177" t="s">
        <v>52</v>
      </c>
      <c r="F153" s="272" t="s">
        <v>24</v>
      </c>
    </row>
    <row r="154" spans="1:6" s="59" customFormat="1" ht="30">
      <c r="A154" s="176" t="s">
        <v>346</v>
      </c>
      <c r="B154" s="177">
        <f t="shared" si="8"/>
        <v>65</v>
      </c>
      <c r="C154" s="177">
        <v>0</v>
      </c>
      <c r="D154" s="177">
        <v>65</v>
      </c>
      <c r="E154" s="177" t="s">
        <v>52</v>
      </c>
      <c r="F154" s="272" t="s">
        <v>24</v>
      </c>
    </row>
    <row r="155" spans="1:6" s="59" customFormat="1" ht="30">
      <c r="A155" s="176" t="s">
        <v>366</v>
      </c>
      <c r="B155" s="177">
        <f t="shared" si="8"/>
        <v>2520</v>
      </c>
      <c r="C155" s="177">
        <v>0</v>
      </c>
      <c r="D155" s="177">
        <v>2520</v>
      </c>
      <c r="E155" s="177" t="s">
        <v>52</v>
      </c>
      <c r="F155" s="272" t="s">
        <v>24</v>
      </c>
    </row>
    <row r="156" spans="1:6" s="59" customFormat="1" ht="15">
      <c r="A156" s="176" t="s">
        <v>315</v>
      </c>
      <c r="B156" s="177">
        <f t="shared" si="8"/>
        <v>85</v>
      </c>
      <c r="C156" s="177">
        <v>0</v>
      </c>
      <c r="D156" s="177">
        <v>85</v>
      </c>
      <c r="E156" s="177" t="s">
        <v>52</v>
      </c>
      <c r="F156" s="272" t="s">
        <v>24</v>
      </c>
    </row>
    <row r="157" spans="1:6" s="59" customFormat="1" ht="30">
      <c r="A157" s="347" t="s">
        <v>316</v>
      </c>
      <c r="B157" s="177">
        <f t="shared" si="8"/>
        <v>460</v>
      </c>
      <c r="C157" s="177">
        <v>0</v>
      </c>
      <c r="D157" s="177">
        <v>460</v>
      </c>
      <c r="E157" s="177" t="s">
        <v>52</v>
      </c>
      <c r="F157" s="272" t="s">
        <v>24</v>
      </c>
    </row>
    <row r="158" spans="1:6" s="59" customFormat="1" ht="30">
      <c r="A158" s="176" t="s">
        <v>317</v>
      </c>
      <c r="B158" s="177">
        <f t="shared" si="8"/>
        <v>430</v>
      </c>
      <c r="C158" s="177">
        <v>0</v>
      </c>
      <c r="D158" s="177">
        <v>430</v>
      </c>
      <c r="E158" s="177" t="s">
        <v>52</v>
      </c>
      <c r="F158" s="272" t="s">
        <v>24</v>
      </c>
    </row>
    <row r="159" spans="1:6" s="59" customFormat="1" ht="30">
      <c r="A159" s="176" t="s">
        <v>318</v>
      </c>
      <c r="B159" s="177">
        <f t="shared" si="8"/>
        <v>500</v>
      </c>
      <c r="C159" s="177">
        <v>0</v>
      </c>
      <c r="D159" s="177">
        <v>500</v>
      </c>
      <c r="E159" s="177" t="s">
        <v>52</v>
      </c>
      <c r="F159" s="272" t="s">
        <v>24</v>
      </c>
    </row>
    <row r="160" spans="1:6" s="59" customFormat="1" ht="30">
      <c r="A160" s="176" t="s">
        <v>319</v>
      </c>
      <c r="B160" s="177">
        <f t="shared" si="8"/>
        <v>173</v>
      </c>
      <c r="C160" s="177">
        <v>0</v>
      </c>
      <c r="D160" s="177">
        <v>173</v>
      </c>
      <c r="E160" s="177" t="s">
        <v>52</v>
      </c>
      <c r="F160" s="272" t="s">
        <v>24</v>
      </c>
    </row>
    <row r="161" spans="1:6" s="59" customFormat="1" ht="15">
      <c r="A161" s="176" t="s">
        <v>320</v>
      </c>
      <c r="B161" s="177">
        <f t="shared" si="8"/>
        <v>1970</v>
      </c>
      <c r="C161" s="177">
        <v>0</v>
      </c>
      <c r="D161" s="177">
        <v>1970</v>
      </c>
      <c r="E161" s="177" t="s">
        <v>52</v>
      </c>
      <c r="F161" s="272" t="s">
        <v>24</v>
      </c>
    </row>
    <row r="162" spans="1:6" s="59" customFormat="1" ht="45">
      <c r="A162" s="176" t="s">
        <v>321</v>
      </c>
      <c r="B162" s="177">
        <f t="shared" si="8"/>
        <v>430</v>
      </c>
      <c r="C162" s="177">
        <v>0</v>
      </c>
      <c r="D162" s="177">
        <v>430</v>
      </c>
      <c r="E162" s="177" t="s">
        <v>52</v>
      </c>
      <c r="F162" s="272" t="s">
        <v>24</v>
      </c>
    </row>
    <row r="163" spans="1:6" s="59" customFormat="1" ht="15">
      <c r="A163" s="176" t="s">
        <v>322</v>
      </c>
      <c r="B163" s="177">
        <f t="shared" si="8"/>
        <v>1200</v>
      </c>
      <c r="C163" s="177">
        <v>0</v>
      </c>
      <c r="D163" s="177">
        <v>1200</v>
      </c>
      <c r="E163" s="177" t="s">
        <v>52</v>
      </c>
      <c r="F163" s="272" t="s">
        <v>24</v>
      </c>
    </row>
    <row r="164" spans="1:6" s="59" customFormat="1" ht="60">
      <c r="A164" s="176" t="s">
        <v>347</v>
      </c>
      <c r="B164" s="177">
        <f t="shared" si="8"/>
        <v>980</v>
      </c>
      <c r="C164" s="177">
        <v>0</v>
      </c>
      <c r="D164" s="177">
        <v>980</v>
      </c>
      <c r="E164" s="177" t="s">
        <v>52</v>
      </c>
      <c r="F164" s="272" t="s">
        <v>24</v>
      </c>
    </row>
    <row r="165" spans="1:6" s="303" customFormat="1" ht="30">
      <c r="A165" s="176" t="s">
        <v>323</v>
      </c>
      <c r="B165" s="177">
        <f t="shared" si="8"/>
        <v>310</v>
      </c>
      <c r="C165" s="177">
        <v>0</v>
      </c>
      <c r="D165" s="177">
        <v>310</v>
      </c>
      <c r="E165" s="177" t="s">
        <v>52</v>
      </c>
      <c r="F165" s="272" t="s">
        <v>24</v>
      </c>
    </row>
    <row r="166" spans="1:6" s="303" customFormat="1" ht="30">
      <c r="A166" s="176" t="s">
        <v>324</v>
      </c>
      <c r="B166" s="177">
        <f t="shared" si="8"/>
        <v>1650</v>
      </c>
      <c r="C166" s="177">
        <v>0</v>
      </c>
      <c r="D166" s="177">
        <v>1650</v>
      </c>
      <c r="E166" s="177" t="s">
        <v>52</v>
      </c>
      <c r="F166" s="272" t="s">
        <v>24</v>
      </c>
    </row>
    <row r="167" spans="1:6" s="59" customFormat="1" ht="15">
      <c r="A167" s="176" t="s">
        <v>367</v>
      </c>
      <c r="B167" s="177">
        <f t="shared" si="8"/>
        <v>27500</v>
      </c>
      <c r="C167" s="177">
        <v>2500</v>
      </c>
      <c r="D167" s="177">
        <v>25000</v>
      </c>
      <c r="E167" s="177" t="s">
        <v>52</v>
      </c>
      <c r="F167" s="289" t="s">
        <v>193</v>
      </c>
    </row>
    <row r="168" spans="1:6" s="59" customFormat="1" ht="15.75">
      <c r="A168" s="321" t="s">
        <v>325</v>
      </c>
      <c r="B168" s="177">
        <f t="shared" si="8"/>
        <v>10000</v>
      </c>
      <c r="C168" s="177">
        <v>0</v>
      </c>
      <c r="D168" s="177">
        <v>10000</v>
      </c>
      <c r="E168" s="177" t="s">
        <v>52</v>
      </c>
      <c r="F168" s="273" t="s">
        <v>229</v>
      </c>
    </row>
    <row r="169" spans="1:6" s="59" customFormat="1" ht="30">
      <c r="A169" s="346" t="s">
        <v>368</v>
      </c>
      <c r="B169" s="177">
        <f t="shared" si="8"/>
        <v>10010</v>
      </c>
      <c r="C169" s="177">
        <v>0</v>
      </c>
      <c r="D169" s="177">
        <v>10010</v>
      </c>
      <c r="E169" s="177" t="s">
        <v>52</v>
      </c>
      <c r="F169" s="273" t="s">
        <v>326</v>
      </c>
    </row>
    <row r="170" spans="1:6" s="59" customFormat="1" ht="15.75">
      <c r="A170" s="321" t="s">
        <v>223</v>
      </c>
      <c r="B170" s="177">
        <f t="shared" si="8"/>
        <v>663</v>
      </c>
      <c r="C170" s="177">
        <v>0</v>
      </c>
      <c r="D170" s="177">
        <v>663</v>
      </c>
      <c r="E170" s="177" t="s">
        <v>52</v>
      </c>
      <c r="F170" s="272" t="s">
        <v>24</v>
      </c>
    </row>
    <row r="171" spans="1:6" s="59" customFormat="1" ht="15.75">
      <c r="A171" s="321" t="s">
        <v>327</v>
      </c>
      <c r="B171" s="177">
        <f t="shared" si="8"/>
        <v>500</v>
      </c>
      <c r="C171" s="177">
        <v>0</v>
      </c>
      <c r="D171" s="177">
        <v>500</v>
      </c>
      <c r="E171" s="177" t="s">
        <v>52</v>
      </c>
      <c r="F171" s="272" t="s">
        <v>24</v>
      </c>
    </row>
    <row r="172" spans="1:14" s="59" customFormat="1" ht="16.5" customHeight="1">
      <c r="A172" s="12" t="s">
        <v>239</v>
      </c>
      <c r="B172" s="72">
        <f>SUM(B152:B171)</f>
        <v>60467</v>
      </c>
      <c r="C172" s="72">
        <f>SUM(C152:C171)</f>
        <v>2500</v>
      </c>
      <c r="D172" s="72">
        <f>SUM(D152:D171)</f>
        <v>57967</v>
      </c>
      <c r="E172" s="73"/>
      <c r="F172" s="158"/>
      <c r="M172" s="60"/>
      <c r="N172" s="60"/>
    </row>
    <row r="173" spans="1:14" s="59" customFormat="1" ht="14.25" customHeight="1">
      <c r="A173" s="339" t="s">
        <v>348</v>
      </c>
      <c r="B173" s="74">
        <f>+B172+B150+B131+B120+B108+B78+B45+B36+B15</f>
        <v>1089725.948</v>
      </c>
      <c r="C173" s="74">
        <f>+C172+C150+C131+C120+C108+C78+C45+C36+C15</f>
        <v>40096</v>
      </c>
      <c r="D173" s="74">
        <f>+D172+D150+D131+D120+D108+D78+D45+D36+D15</f>
        <v>1049629.948</v>
      </c>
      <c r="E173" s="73"/>
      <c r="F173" s="165"/>
      <c r="M173" s="60"/>
      <c r="N173" s="60"/>
    </row>
    <row r="174" spans="1:14" s="243" customFormat="1" ht="14.25" customHeight="1">
      <c r="A174" s="239"/>
      <c r="B174" s="240"/>
      <c r="C174" s="240"/>
      <c r="D174" s="240"/>
      <c r="E174" s="241"/>
      <c r="F174" s="242"/>
      <c r="M174" s="60"/>
      <c r="N174" s="60"/>
    </row>
    <row r="175" spans="1:14" s="243" customFormat="1" ht="15" customHeight="1">
      <c r="A175" s="473"/>
      <c r="B175" s="473"/>
      <c r="C175" s="473"/>
      <c r="D175" s="473"/>
      <c r="E175" s="473"/>
      <c r="F175" s="244"/>
      <c r="M175" s="60"/>
      <c r="N175" s="60"/>
    </row>
    <row r="176" spans="1:8" s="59" customFormat="1" ht="15" customHeight="1">
      <c r="A176" s="479" t="s">
        <v>349</v>
      </c>
      <c r="B176" s="479"/>
      <c r="C176" s="479"/>
      <c r="D176" s="479"/>
      <c r="E176" s="479"/>
      <c r="F176" s="244"/>
      <c r="G176" s="61"/>
      <c r="H176" s="61"/>
    </row>
    <row r="177" spans="1:8" ht="21" customHeight="1">
      <c r="A177" s="474" t="s">
        <v>328</v>
      </c>
      <c r="B177" s="475" t="s">
        <v>329</v>
      </c>
      <c r="C177" s="476" t="s">
        <v>330</v>
      </c>
      <c r="D177" s="476"/>
      <c r="E177" s="477" t="s">
        <v>369</v>
      </c>
      <c r="F177" s="477"/>
      <c r="G177" s="62"/>
      <c r="H177" s="62"/>
    </row>
    <row r="178" spans="1:6" ht="15">
      <c r="A178" s="474"/>
      <c r="B178" s="475"/>
      <c r="C178" s="293" t="s">
        <v>194</v>
      </c>
      <c r="D178" s="478" t="s">
        <v>1</v>
      </c>
      <c r="E178" s="477"/>
      <c r="F178" s="477"/>
    </row>
    <row r="179" spans="1:6" ht="15">
      <c r="A179" s="474"/>
      <c r="B179" s="475"/>
      <c r="C179" s="293"/>
      <c r="D179" s="478"/>
      <c r="E179" s="293" t="s">
        <v>54</v>
      </c>
      <c r="F179" s="292" t="s">
        <v>55</v>
      </c>
    </row>
    <row r="180" spans="1:6" s="59" customFormat="1" ht="15.75">
      <c r="A180" s="268" t="s">
        <v>198</v>
      </c>
      <c r="B180" s="180">
        <v>11</v>
      </c>
      <c r="C180" s="177">
        <f>+B15</f>
        <v>125215.9</v>
      </c>
      <c r="D180" s="181">
        <f>+C180*100/C189</f>
        <v>11.490586255178354</v>
      </c>
      <c r="E180" s="177">
        <f>+C15</f>
        <v>2202</v>
      </c>
      <c r="F180" s="177">
        <f>+D15</f>
        <v>123013.9</v>
      </c>
    </row>
    <row r="181" spans="1:6" s="59" customFormat="1" ht="15.75">
      <c r="A181" s="179" t="s">
        <v>207</v>
      </c>
      <c r="B181" s="180">
        <v>19</v>
      </c>
      <c r="C181" s="177">
        <f>+B36</f>
        <v>88867.118</v>
      </c>
      <c r="D181" s="181">
        <f>+C181*100/C189</f>
        <v>8.154996966264772</v>
      </c>
      <c r="E181" s="177">
        <f>+C36</f>
        <v>5329</v>
      </c>
      <c r="F181" s="177">
        <f>+D36</f>
        <v>83538.118</v>
      </c>
    </row>
    <row r="182" spans="1:6" s="59" customFormat="1" ht="15.75">
      <c r="A182" s="178" t="s">
        <v>252</v>
      </c>
      <c r="B182" s="180">
        <v>7</v>
      </c>
      <c r="C182" s="177">
        <f>+B45</f>
        <v>52586.9</v>
      </c>
      <c r="D182" s="181">
        <f>+C182*100/C189</f>
        <v>4.8256995345035145</v>
      </c>
      <c r="E182" s="182">
        <f>+C45</f>
        <v>1180</v>
      </c>
      <c r="F182" s="183">
        <f>+D45</f>
        <v>51406.9</v>
      </c>
    </row>
    <row r="183" spans="1:6" s="59" customFormat="1" ht="15.75">
      <c r="A183" s="178" t="s">
        <v>209</v>
      </c>
      <c r="B183" s="180">
        <v>31</v>
      </c>
      <c r="C183" s="177">
        <f>+B78</f>
        <v>114232.03</v>
      </c>
      <c r="D183" s="181">
        <f>+C183*100/C189</f>
        <v>10.48263833761624</v>
      </c>
      <c r="E183" s="182">
        <f>+C78</f>
        <v>3400</v>
      </c>
      <c r="F183" s="177">
        <f>+D78</f>
        <v>110832.03</v>
      </c>
    </row>
    <row r="184" spans="1:6" s="59" customFormat="1" ht="15.75">
      <c r="A184" s="179" t="s">
        <v>53</v>
      </c>
      <c r="B184" s="180">
        <v>28</v>
      </c>
      <c r="C184" s="177">
        <f>+B108</f>
        <v>352989</v>
      </c>
      <c r="D184" s="181">
        <f>+C184*100/C189</f>
        <v>32.392456162748914</v>
      </c>
      <c r="E184" s="182">
        <f>+C108</f>
        <v>14800</v>
      </c>
      <c r="F184" s="183">
        <f>C184-E184</f>
        <v>338189</v>
      </c>
    </row>
    <row r="185" spans="1:6" s="59" customFormat="1" ht="15" customHeight="1">
      <c r="A185" s="179" t="s">
        <v>206</v>
      </c>
      <c r="B185" s="180">
        <v>10</v>
      </c>
      <c r="C185" s="177">
        <f>+B120</f>
        <v>121576</v>
      </c>
      <c r="D185" s="181">
        <f>+C185*100/C189</f>
        <v>11.156566494826643</v>
      </c>
      <c r="E185" s="182">
        <f>+C120</f>
        <v>5846</v>
      </c>
      <c r="F185" s="183">
        <f>C185-E185</f>
        <v>115730</v>
      </c>
    </row>
    <row r="186" spans="1:6" s="59" customFormat="1" ht="15.75">
      <c r="A186" s="179" t="s">
        <v>3</v>
      </c>
      <c r="B186" s="180">
        <v>9</v>
      </c>
      <c r="C186" s="177">
        <f>+B131</f>
        <v>73382</v>
      </c>
      <c r="D186" s="181">
        <f>+C186*100/C189</f>
        <v>6.733986662855899</v>
      </c>
      <c r="E186" s="182">
        <f>+C131</f>
        <v>2839</v>
      </c>
      <c r="F186" s="183">
        <f>+D131</f>
        <v>70543</v>
      </c>
    </row>
    <row r="187" spans="1:6" s="59" customFormat="1" ht="15.75">
      <c r="A187" s="238" t="s">
        <v>299</v>
      </c>
      <c r="B187" s="180">
        <v>17</v>
      </c>
      <c r="C187" s="177">
        <f>+B150</f>
        <v>100410</v>
      </c>
      <c r="D187" s="181">
        <f>+C187*100/C189</f>
        <v>9.214243286055993</v>
      </c>
      <c r="E187" s="182">
        <f>+C150</f>
        <v>2000</v>
      </c>
      <c r="F187" s="183">
        <f>+D150</f>
        <v>98410</v>
      </c>
    </row>
    <row r="188" spans="1:6" s="59" customFormat="1" ht="15.75">
      <c r="A188" s="179" t="s">
        <v>312</v>
      </c>
      <c r="B188" s="180">
        <v>20</v>
      </c>
      <c r="C188" s="177">
        <f>+B172</f>
        <v>60467</v>
      </c>
      <c r="D188" s="181">
        <f>+C188*100/C189</f>
        <v>5.548826299949683</v>
      </c>
      <c r="E188" s="182">
        <f>+C172</f>
        <v>2500</v>
      </c>
      <c r="F188" s="183">
        <f>+D172</f>
        <v>57967</v>
      </c>
    </row>
    <row r="189" spans="1:6" s="59" customFormat="1" ht="15">
      <c r="A189" s="176" t="s">
        <v>350</v>
      </c>
      <c r="B189" s="294">
        <f>SUM(B180:B188)</f>
        <v>152</v>
      </c>
      <c r="C189" s="74">
        <f>SUM(C180:C188)</f>
        <v>1089725.9479999999</v>
      </c>
      <c r="D189" s="295">
        <f>SUM(D180:D188)</f>
        <v>100.00000000000001</v>
      </c>
      <c r="E189" s="74">
        <f>SUM(E180:E188)</f>
        <v>40096</v>
      </c>
      <c r="F189" s="296">
        <f>SUM(F180:F188)</f>
        <v>1049629.9479999999</v>
      </c>
    </row>
    <row r="190" spans="2:4" ht="15.75">
      <c r="B190" s="159"/>
      <c r="C190" s="160"/>
      <c r="D190" s="159"/>
    </row>
    <row r="191" spans="2:4" ht="15.75">
      <c r="B191" s="159"/>
      <c r="C191" s="160"/>
      <c r="D191" s="159"/>
    </row>
    <row r="192" spans="2:4" ht="15.75">
      <c r="B192" s="159"/>
      <c r="C192" s="160"/>
      <c r="D192" s="159"/>
    </row>
    <row r="193" spans="2:4" ht="15.75">
      <c r="B193" s="159"/>
      <c r="C193" s="160"/>
      <c r="D193" s="159"/>
    </row>
    <row r="194" spans="2:4" ht="15.75">
      <c r="B194" s="159"/>
      <c r="C194" s="160"/>
      <c r="D194" s="159"/>
    </row>
    <row r="195" spans="2:4" ht="15.75">
      <c r="B195" s="159"/>
      <c r="C195" s="160"/>
      <c r="D195" s="159"/>
    </row>
    <row r="196" spans="2:4" ht="15.75">
      <c r="B196" s="159"/>
      <c r="C196" s="160"/>
      <c r="D196" s="159"/>
    </row>
    <row r="197" spans="2:4" ht="15.75">
      <c r="B197" s="159"/>
      <c r="C197" s="160"/>
      <c r="D197" s="159"/>
    </row>
    <row r="198" spans="1:6" ht="15.75">
      <c r="A198" s="63"/>
      <c r="B198" s="159"/>
      <c r="C198" s="160"/>
      <c r="D198" s="159"/>
      <c r="E198" s="63"/>
      <c r="F198" s="63"/>
    </row>
    <row r="199" spans="1:6" ht="15.75">
      <c r="A199" s="63"/>
      <c r="B199" s="159"/>
      <c r="C199" s="160"/>
      <c r="D199" s="159"/>
      <c r="E199" s="63"/>
      <c r="F199" s="63"/>
    </row>
    <row r="200" spans="1:6" ht="15.75">
      <c r="A200" s="63"/>
      <c r="B200" s="159"/>
      <c r="C200" s="160"/>
      <c r="D200" s="159"/>
      <c r="E200" s="63"/>
      <c r="F200" s="63"/>
    </row>
    <row r="201" spans="1:6" ht="15.75">
      <c r="A201" s="63"/>
      <c r="B201" s="159"/>
      <c r="C201" s="160"/>
      <c r="D201" s="159"/>
      <c r="E201" s="63"/>
      <c r="F201" s="63"/>
    </row>
    <row r="202" spans="1:6" ht="15.75">
      <c r="A202" s="63"/>
      <c r="B202" s="159"/>
      <c r="C202" s="160"/>
      <c r="D202" s="159"/>
      <c r="E202" s="63"/>
      <c r="F202" s="63"/>
    </row>
    <row r="203" spans="1:6" ht="15.75">
      <c r="A203" s="63"/>
      <c r="B203" s="159"/>
      <c r="C203" s="160"/>
      <c r="D203" s="159"/>
      <c r="E203" s="63"/>
      <c r="F203" s="63"/>
    </row>
    <row r="204" spans="1:6" ht="15.75">
      <c r="A204" s="63"/>
      <c r="B204" s="159"/>
      <c r="C204" s="160"/>
      <c r="D204" s="159"/>
      <c r="E204" s="63"/>
      <c r="F204" s="63"/>
    </row>
    <row r="205" spans="1:6" ht="15.75">
      <c r="A205" s="63"/>
      <c r="B205" s="159"/>
      <c r="C205" s="160"/>
      <c r="D205" s="159"/>
      <c r="E205" s="63"/>
      <c r="F205" s="63"/>
    </row>
    <row r="206" spans="1:6" ht="15.75">
      <c r="A206" s="63"/>
      <c r="B206" s="159"/>
      <c r="C206" s="160"/>
      <c r="D206" s="159"/>
      <c r="E206" s="63"/>
      <c r="F206" s="63"/>
    </row>
    <row r="207" spans="1:6" ht="15.75">
      <c r="A207" s="63"/>
      <c r="B207" s="159"/>
      <c r="C207" s="160"/>
      <c r="D207" s="159"/>
      <c r="E207" s="63"/>
      <c r="F207" s="63"/>
    </row>
    <row r="208" spans="1:6" ht="15.75">
      <c r="A208" s="63"/>
      <c r="B208" s="159"/>
      <c r="C208" s="160"/>
      <c r="D208" s="159"/>
      <c r="E208" s="63"/>
      <c r="F208" s="63"/>
    </row>
    <row r="209" spans="1:6" ht="15.75">
      <c r="A209" s="63"/>
      <c r="B209" s="159"/>
      <c r="C209" s="160"/>
      <c r="D209" s="159"/>
      <c r="E209" s="63"/>
      <c r="F209" s="63"/>
    </row>
    <row r="210" spans="1:6" ht="15.75">
      <c r="A210" s="63"/>
      <c r="B210" s="159"/>
      <c r="C210" s="160"/>
      <c r="D210" s="159"/>
      <c r="E210" s="63"/>
      <c r="F210" s="63"/>
    </row>
    <row r="211" spans="1:6" ht="15.75">
      <c r="A211" s="63"/>
      <c r="B211" s="159"/>
      <c r="C211" s="160"/>
      <c r="D211" s="159"/>
      <c r="E211" s="63"/>
      <c r="F211" s="63"/>
    </row>
    <row r="212" spans="1:6" ht="15.75">
      <c r="A212" s="63"/>
      <c r="B212" s="159"/>
      <c r="C212" s="160"/>
      <c r="D212" s="159"/>
      <c r="E212" s="63"/>
      <c r="F212" s="63"/>
    </row>
    <row r="213" spans="1:6" ht="15.75">
      <c r="A213" s="63"/>
      <c r="B213" s="159"/>
      <c r="C213" s="160"/>
      <c r="D213" s="159"/>
      <c r="E213" s="63"/>
      <c r="F213" s="63"/>
    </row>
    <row r="214" spans="1:6" ht="15.75">
      <c r="A214" s="63"/>
      <c r="B214" s="159"/>
      <c r="C214" s="160"/>
      <c r="D214" s="159"/>
      <c r="E214" s="63"/>
      <c r="F214" s="63"/>
    </row>
    <row r="215" spans="1:6" ht="15.75">
      <c r="A215" s="63"/>
      <c r="B215" s="159"/>
      <c r="C215" s="160"/>
      <c r="D215" s="159"/>
      <c r="E215" s="63"/>
      <c r="F215" s="63"/>
    </row>
    <row r="216" spans="1:6" ht="15.75">
      <c r="A216" s="63"/>
      <c r="B216" s="159"/>
      <c r="C216" s="160"/>
      <c r="D216" s="159"/>
      <c r="E216" s="63"/>
      <c r="F216" s="63"/>
    </row>
    <row r="217" spans="1:6" ht="15.75">
      <c r="A217" s="63"/>
      <c r="B217" s="159"/>
      <c r="C217" s="160"/>
      <c r="D217" s="159"/>
      <c r="E217" s="63"/>
      <c r="F217" s="63"/>
    </row>
    <row r="218" spans="1:6" ht="15.75">
      <c r="A218" s="63"/>
      <c r="B218" s="159"/>
      <c r="C218" s="160"/>
      <c r="D218" s="159"/>
      <c r="E218" s="63"/>
      <c r="F218" s="63"/>
    </row>
    <row r="219" spans="1:6" ht="15.75">
      <c r="A219" s="63"/>
      <c r="B219" s="159"/>
      <c r="C219" s="160"/>
      <c r="D219" s="159"/>
      <c r="E219" s="63"/>
      <c r="F219" s="63"/>
    </row>
    <row r="220" spans="1:6" ht="15.75">
      <c r="A220" s="63"/>
      <c r="B220" s="159"/>
      <c r="C220" s="160"/>
      <c r="D220" s="159"/>
      <c r="E220" s="63"/>
      <c r="F220" s="63"/>
    </row>
    <row r="221" spans="1:6" ht="15.75">
      <c r="A221" s="63"/>
      <c r="B221" s="159"/>
      <c r="C221" s="160"/>
      <c r="D221" s="159"/>
      <c r="E221" s="63"/>
      <c r="F221" s="63"/>
    </row>
    <row r="222" spans="1:6" ht="15.75">
      <c r="A222" s="63"/>
      <c r="B222" s="159"/>
      <c r="C222" s="160"/>
      <c r="D222" s="159"/>
      <c r="E222" s="63"/>
      <c r="F222" s="63"/>
    </row>
    <row r="223" spans="1:6" ht="15.75">
      <c r="A223" s="63"/>
      <c r="B223" s="159"/>
      <c r="C223" s="160"/>
      <c r="D223" s="159"/>
      <c r="E223" s="63"/>
      <c r="F223" s="63"/>
    </row>
    <row r="224" spans="1:6" ht="15.75">
      <c r="A224" s="63"/>
      <c r="B224" s="159"/>
      <c r="C224" s="160"/>
      <c r="D224" s="159"/>
      <c r="E224" s="63"/>
      <c r="F224" s="63"/>
    </row>
    <row r="225" spans="1:6" ht="15.75">
      <c r="A225" s="63"/>
      <c r="B225" s="159"/>
      <c r="C225" s="160"/>
      <c r="D225" s="159"/>
      <c r="E225" s="63"/>
      <c r="F225" s="63"/>
    </row>
    <row r="226" spans="1:6" ht="15.75">
      <c r="A226" s="63"/>
      <c r="B226" s="159"/>
      <c r="C226" s="160"/>
      <c r="D226" s="159"/>
      <c r="E226" s="63"/>
      <c r="F226" s="63"/>
    </row>
    <row r="227" spans="1:6" ht="15.75">
      <c r="A227" s="63"/>
      <c r="B227" s="159"/>
      <c r="C227" s="160"/>
      <c r="D227" s="159"/>
      <c r="E227" s="63"/>
      <c r="F227" s="63"/>
    </row>
    <row r="228" spans="1:6" ht="15.75">
      <c r="A228" s="63"/>
      <c r="B228" s="159"/>
      <c r="C228" s="160"/>
      <c r="D228" s="159"/>
      <c r="E228" s="63"/>
      <c r="F228" s="63"/>
    </row>
    <row r="229" spans="1:6" ht="15.75">
      <c r="A229" s="63"/>
      <c r="B229" s="159"/>
      <c r="C229" s="160"/>
      <c r="D229" s="159"/>
      <c r="E229" s="63"/>
      <c r="F229" s="63"/>
    </row>
    <row r="230" spans="1:6" ht="15.75">
      <c r="A230" s="63"/>
      <c r="B230" s="159"/>
      <c r="C230" s="160"/>
      <c r="D230" s="159"/>
      <c r="E230" s="63"/>
      <c r="F230" s="63"/>
    </row>
    <row r="231" spans="1:6" ht="15.75">
      <c r="A231" s="63"/>
      <c r="B231" s="159"/>
      <c r="C231" s="160"/>
      <c r="D231" s="159"/>
      <c r="E231" s="63"/>
      <c r="F231" s="63"/>
    </row>
    <row r="232" spans="1:6" ht="15.75">
      <c r="A232" s="63"/>
      <c r="B232" s="159"/>
      <c r="C232" s="160"/>
      <c r="D232" s="159"/>
      <c r="E232" s="63"/>
      <c r="F232" s="63"/>
    </row>
    <row r="233" spans="1:6" ht="15.75">
      <c r="A233" s="63"/>
      <c r="B233" s="159"/>
      <c r="C233" s="160"/>
      <c r="D233" s="159"/>
      <c r="E233" s="63"/>
      <c r="F233" s="63"/>
    </row>
    <row r="234" spans="1:6" ht="15.75">
      <c r="A234" s="63"/>
      <c r="B234" s="159"/>
      <c r="C234" s="160"/>
      <c r="D234" s="159"/>
      <c r="E234" s="63"/>
      <c r="F234" s="63"/>
    </row>
    <row r="235" spans="1:6" ht="15.75">
      <c r="A235" s="63"/>
      <c r="B235" s="159"/>
      <c r="C235" s="160"/>
      <c r="D235" s="159"/>
      <c r="E235" s="63"/>
      <c r="F235" s="63"/>
    </row>
    <row r="236" spans="1:6" ht="15.75">
      <c r="A236" s="63"/>
      <c r="B236" s="159"/>
      <c r="C236" s="160"/>
      <c r="D236" s="159"/>
      <c r="E236" s="63"/>
      <c r="F236" s="63"/>
    </row>
    <row r="237" spans="1:6" ht="15.75">
      <c r="A237" s="63"/>
      <c r="B237" s="159"/>
      <c r="C237" s="160"/>
      <c r="D237" s="159"/>
      <c r="E237" s="63"/>
      <c r="F237" s="63"/>
    </row>
    <row r="238" spans="1:6" ht="15.75">
      <c r="A238" s="63"/>
      <c r="B238" s="159"/>
      <c r="C238" s="160"/>
      <c r="D238" s="159"/>
      <c r="E238" s="63"/>
      <c r="F238" s="63"/>
    </row>
    <row r="239" spans="1:6" ht="15.75">
      <c r="A239" s="63"/>
      <c r="B239" s="159"/>
      <c r="C239" s="160"/>
      <c r="D239" s="159"/>
      <c r="E239" s="63"/>
      <c r="F239" s="63"/>
    </row>
    <row r="240" spans="1:6" ht="15.75">
      <c r="A240" s="63"/>
      <c r="B240" s="159"/>
      <c r="C240" s="160"/>
      <c r="D240" s="159"/>
      <c r="E240" s="63"/>
      <c r="F240" s="63"/>
    </row>
    <row r="241" spans="1:6" ht="15.75">
      <c r="A241" s="63"/>
      <c r="B241" s="159"/>
      <c r="C241" s="160"/>
      <c r="D241" s="159"/>
      <c r="E241" s="63"/>
      <c r="F241" s="63"/>
    </row>
    <row r="242" spans="1:6" ht="15.75">
      <c r="A242" s="63"/>
      <c r="B242" s="159"/>
      <c r="C242" s="160"/>
      <c r="D242" s="159"/>
      <c r="E242" s="63"/>
      <c r="F242" s="63"/>
    </row>
    <row r="243" spans="1:6" ht="15.75">
      <c r="A243" s="63"/>
      <c r="B243" s="159"/>
      <c r="C243" s="160"/>
      <c r="D243" s="159"/>
      <c r="E243" s="63"/>
      <c r="F243" s="63"/>
    </row>
    <row r="244" spans="1:6" ht="15.75">
      <c r="A244" s="63"/>
      <c r="B244" s="159"/>
      <c r="C244" s="160"/>
      <c r="D244" s="159"/>
      <c r="E244" s="63"/>
      <c r="F244" s="63"/>
    </row>
    <row r="245" spans="1:6" ht="15.75">
      <c r="A245" s="63"/>
      <c r="B245" s="159"/>
      <c r="C245" s="160"/>
      <c r="D245" s="159"/>
      <c r="E245" s="63"/>
      <c r="F245" s="63"/>
    </row>
    <row r="246" spans="1:6" ht="15.75">
      <c r="A246" s="63"/>
      <c r="B246" s="159"/>
      <c r="C246" s="160"/>
      <c r="D246" s="159"/>
      <c r="E246" s="63"/>
      <c r="F246" s="63"/>
    </row>
    <row r="247" spans="1:6" ht="15.75">
      <c r="A247" s="63"/>
      <c r="B247" s="159"/>
      <c r="C247" s="160"/>
      <c r="D247" s="159"/>
      <c r="E247" s="63"/>
      <c r="F247" s="63"/>
    </row>
    <row r="248" spans="1:6" ht="15.75">
      <c r="A248" s="63"/>
      <c r="B248" s="159"/>
      <c r="C248" s="160"/>
      <c r="D248" s="159"/>
      <c r="E248" s="63"/>
      <c r="F248" s="63"/>
    </row>
    <row r="249" spans="1:6" ht="15.75">
      <c r="A249" s="63"/>
      <c r="B249" s="159"/>
      <c r="C249" s="160"/>
      <c r="D249" s="159"/>
      <c r="E249" s="63"/>
      <c r="F249" s="63"/>
    </row>
    <row r="250" spans="1:6" ht="15.75">
      <c r="A250" s="63"/>
      <c r="B250" s="159"/>
      <c r="C250" s="160"/>
      <c r="D250" s="159"/>
      <c r="E250" s="63"/>
      <c r="F250" s="63"/>
    </row>
    <row r="251" spans="1:6" ht="15.75">
      <c r="A251" s="63"/>
      <c r="B251" s="159"/>
      <c r="C251" s="160"/>
      <c r="D251" s="159"/>
      <c r="E251" s="63"/>
      <c r="F251" s="63"/>
    </row>
    <row r="252" spans="1:6" ht="15.75">
      <c r="A252" s="63"/>
      <c r="B252" s="159"/>
      <c r="C252" s="160"/>
      <c r="D252" s="159"/>
      <c r="E252" s="63"/>
      <c r="F252" s="63"/>
    </row>
    <row r="253" spans="1:6" ht="15.75">
      <c r="A253" s="63"/>
      <c r="B253" s="159"/>
      <c r="C253" s="160"/>
      <c r="D253" s="159"/>
      <c r="E253" s="63"/>
      <c r="F253" s="63"/>
    </row>
    <row r="254" spans="1:6" ht="15.75">
      <c r="A254" s="63"/>
      <c r="B254" s="159"/>
      <c r="C254" s="160"/>
      <c r="D254" s="159"/>
      <c r="E254" s="63"/>
      <c r="F254" s="63"/>
    </row>
    <row r="255" spans="1:6" ht="15.75">
      <c r="A255" s="63"/>
      <c r="B255" s="159"/>
      <c r="C255" s="160"/>
      <c r="D255" s="159"/>
      <c r="E255" s="63"/>
      <c r="F255" s="63"/>
    </row>
    <row r="256" spans="1:6" ht="15.75">
      <c r="A256" s="63"/>
      <c r="B256" s="159"/>
      <c r="C256" s="160"/>
      <c r="D256" s="159"/>
      <c r="E256" s="63"/>
      <c r="F256" s="63"/>
    </row>
    <row r="257" spans="1:6" ht="15.75">
      <c r="A257" s="63"/>
      <c r="B257" s="159"/>
      <c r="C257" s="160"/>
      <c r="D257" s="159"/>
      <c r="E257" s="63"/>
      <c r="F257" s="63"/>
    </row>
    <row r="258" spans="1:6" ht="15.75">
      <c r="A258" s="63"/>
      <c r="B258" s="159"/>
      <c r="C258" s="160"/>
      <c r="D258" s="159"/>
      <c r="E258" s="63"/>
      <c r="F258" s="63"/>
    </row>
    <row r="259" spans="1:6" ht="15.75">
      <c r="A259" s="63"/>
      <c r="B259" s="159"/>
      <c r="C259" s="160"/>
      <c r="D259" s="159"/>
      <c r="E259" s="63"/>
      <c r="F259" s="63"/>
    </row>
    <row r="260" spans="1:6" ht="15.75">
      <c r="A260" s="63"/>
      <c r="B260" s="159"/>
      <c r="C260" s="160"/>
      <c r="D260" s="159"/>
      <c r="E260" s="63"/>
      <c r="F260" s="63"/>
    </row>
    <row r="261" spans="1:6" ht="15.75">
      <c r="A261" s="63"/>
      <c r="B261" s="159"/>
      <c r="C261" s="160"/>
      <c r="D261" s="159"/>
      <c r="E261" s="63"/>
      <c r="F261" s="63"/>
    </row>
    <row r="262" spans="1:6" ht="15.75">
      <c r="A262" s="63"/>
      <c r="B262" s="159"/>
      <c r="C262" s="160"/>
      <c r="D262" s="159"/>
      <c r="E262" s="63"/>
      <c r="F262" s="63"/>
    </row>
    <row r="263" spans="1:6" ht="15.75">
      <c r="A263" s="63"/>
      <c r="B263" s="159"/>
      <c r="C263" s="160"/>
      <c r="D263" s="159"/>
      <c r="E263" s="63"/>
      <c r="F263" s="63"/>
    </row>
    <row r="264" spans="1:6" ht="15.75">
      <c r="A264" s="63"/>
      <c r="B264" s="159"/>
      <c r="C264" s="160"/>
      <c r="D264" s="159"/>
      <c r="E264" s="63"/>
      <c r="F264" s="63"/>
    </row>
    <row r="265" spans="1:6" ht="15.75">
      <c r="A265" s="63"/>
      <c r="B265" s="159"/>
      <c r="C265" s="160"/>
      <c r="D265" s="159"/>
      <c r="E265" s="63"/>
      <c r="F265" s="63"/>
    </row>
    <row r="266" spans="1:6" ht="15.75">
      <c r="A266" s="63"/>
      <c r="B266" s="159"/>
      <c r="C266" s="160"/>
      <c r="D266" s="159"/>
      <c r="E266" s="63"/>
      <c r="F266" s="63"/>
    </row>
    <row r="267" spans="1:6" ht="15.75">
      <c r="A267" s="63"/>
      <c r="B267" s="159"/>
      <c r="C267" s="160"/>
      <c r="D267" s="159"/>
      <c r="E267" s="63"/>
      <c r="F267" s="63"/>
    </row>
    <row r="268" spans="1:6" ht="15.75">
      <c r="A268" s="63"/>
      <c r="B268" s="159"/>
      <c r="C268" s="160"/>
      <c r="D268" s="159"/>
      <c r="E268" s="63"/>
      <c r="F268" s="63"/>
    </row>
    <row r="269" spans="1:6" ht="15.75">
      <c r="A269" s="63"/>
      <c r="B269" s="159"/>
      <c r="C269" s="160"/>
      <c r="D269" s="159"/>
      <c r="E269" s="63"/>
      <c r="F269" s="63"/>
    </row>
    <row r="270" spans="1:6" ht="15.75">
      <c r="A270" s="63"/>
      <c r="B270" s="159"/>
      <c r="C270" s="160"/>
      <c r="D270" s="159"/>
      <c r="E270" s="63"/>
      <c r="F270" s="63"/>
    </row>
    <row r="271" spans="1:6" ht="15.75">
      <c r="A271" s="63"/>
      <c r="B271" s="159"/>
      <c r="C271" s="160"/>
      <c r="D271" s="159"/>
      <c r="E271" s="63"/>
      <c r="F271" s="63"/>
    </row>
    <row r="272" spans="1:6" ht="15.75">
      <c r="A272" s="63"/>
      <c r="B272" s="159"/>
      <c r="C272" s="160"/>
      <c r="D272" s="159"/>
      <c r="E272" s="63"/>
      <c r="F272" s="63"/>
    </row>
    <row r="273" spans="1:6" ht="15.75">
      <c r="A273" s="63"/>
      <c r="B273" s="159"/>
      <c r="C273" s="160"/>
      <c r="D273" s="159"/>
      <c r="E273" s="63"/>
      <c r="F273" s="63"/>
    </row>
    <row r="274" spans="1:6" ht="15.75">
      <c r="A274" s="63"/>
      <c r="B274" s="159"/>
      <c r="C274" s="160"/>
      <c r="D274" s="159"/>
      <c r="E274" s="63"/>
      <c r="F274" s="63"/>
    </row>
    <row r="275" spans="1:6" ht="15.75">
      <c r="A275" s="63"/>
      <c r="B275" s="159"/>
      <c r="C275" s="160"/>
      <c r="D275" s="159"/>
      <c r="E275" s="63"/>
      <c r="F275" s="63"/>
    </row>
    <row r="276" spans="1:6" ht="15.75">
      <c r="A276" s="63"/>
      <c r="B276" s="159"/>
      <c r="C276" s="160"/>
      <c r="D276" s="159"/>
      <c r="E276" s="63"/>
      <c r="F276" s="63"/>
    </row>
    <row r="277" spans="1:6" ht="15.75">
      <c r="A277" s="63"/>
      <c r="B277" s="159"/>
      <c r="C277" s="160"/>
      <c r="D277" s="159"/>
      <c r="E277" s="63"/>
      <c r="F277" s="63"/>
    </row>
    <row r="278" spans="1:6" ht="15.75">
      <c r="A278" s="63"/>
      <c r="B278" s="159"/>
      <c r="C278" s="160"/>
      <c r="D278" s="159"/>
      <c r="E278" s="63"/>
      <c r="F278" s="63"/>
    </row>
    <row r="279" spans="1:6" ht="15.75">
      <c r="A279" s="63"/>
      <c r="B279" s="159"/>
      <c r="C279" s="160"/>
      <c r="D279" s="159"/>
      <c r="E279" s="63"/>
      <c r="F279" s="63"/>
    </row>
    <row r="280" spans="1:6" ht="15.75">
      <c r="A280" s="63"/>
      <c r="B280" s="159"/>
      <c r="C280" s="160"/>
      <c r="D280" s="159"/>
      <c r="E280" s="63"/>
      <c r="F280" s="63"/>
    </row>
    <row r="281" spans="1:6" ht="15.75">
      <c r="A281" s="63"/>
      <c r="B281" s="159"/>
      <c r="C281" s="160"/>
      <c r="D281" s="159"/>
      <c r="E281" s="63"/>
      <c r="F281" s="63"/>
    </row>
    <row r="282" spans="1:6" ht="15.75">
      <c r="A282" s="63"/>
      <c r="B282" s="159"/>
      <c r="C282" s="160"/>
      <c r="D282" s="159"/>
      <c r="E282" s="63"/>
      <c r="F282" s="63"/>
    </row>
    <row r="283" spans="1:6" ht="15.75">
      <c r="A283" s="63"/>
      <c r="B283" s="159"/>
      <c r="C283" s="160"/>
      <c r="D283" s="159"/>
      <c r="E283" s="63"/>
      <c r="F283" s="63"/>
    </row>
    <row r="284" spans="1:6" ht="15.75">
      <c r="A284" s="63"/>
      <c r="B284" s="159"/>
      <c r="C284" s="160"/>
      <c r="D284" s="159"/>
      <c r="E284" s="63"/>
      <c r="F284" s="63"/>
    </row>
    <row r="285" spans="1:6" ht="15.75">
      <c r="A285" s="63"/>
      <c r="B285" s="159"/>
      <c r="C285" s="160"/>
      <c r="D285" s="159"/>
      <c r="E285" s="63"/>
      <c r="F285" s="63"/>
    </row>
    <row r="286" spans="1:6" ht="15.75">
      <c r="A286" s="63"/>
      <c r="B286" s="159"/>
      <c r="C286" s="160"/>
      <c r="D286" s="159"/>
      <c r="E286" s="63"/>
      <c r="F286" s="63"/>
    </row>
    <row r="287" spans="1:6" ht="15.75">
      <c r="A287" s="63"/>
      <c r="B287" s="159"/>
      <c r="C287" s="160"/>
      <c r="D287" s="159"/>
      <c r="E287" s="63"/>
      <c r="F287" s="63"/>
    </row>
    <row r="288" spans="1:6" ht="15.75">
      <c r="A288" s="63"/>
      <c r="B288" s="159"/>
      <c r="C288" s="160"/>
      <c r="D288" s="159"/>
      <c r="E288" s="63"/>
      <c r="F288" s="63"/>
    </row>
    <row r="289" spans="1:6" ht="15.75">
      <c r="A289" s="63"/>
      <c r="B289" s="159"/>
      <c r="C289" s="160"/>
      <c r="D289" s="159"/>
      <c r="E289" s="63"/>
      <c r="F289" s="63"/>
    </row>
    <row r="290" spans="1:6" ht="15.75">
      <c r="A290" s="63"/>
      <c r="B290" s="159"/>
      <c r="C290" s="160"/>
      <c r="D290" s="159"/>
      <c r="E290" s="63"/>
      <c r="F290" s="63"/>
    </row>
    <row r="291" spans="1:6" ht="15.75">
      <c r="A291" s="63"/>
      <c r="B291" s="159"/>
      <c r="C291" s="160"/>
      <c r="D291" s="159"/>
      <c r="E291" s="63"/>
      <c r="F291" s="63"/>
    </row>
    <row r="292" spans="1:6" ht="15.75">
      <c r="A292" s="63"/>
      <c r="B292" s="159"/>
      <c r="C292" s="160"/>
      <c r="D292" s="159"/>
      <c r="E292" s="63"/>
      <c r="F292" s="63"/>
    </row>
    <row r="293" spans="1:6" ht="15.75">
      <c r="A293" s="63"/>
      <c r="B293" s="159"/>
      <c r="C293" s="160"/>
      <c r="D293" s="159"/>
      <c r="E293" s="63"/>
      <c r="F293" s="63"/>
    </row>
    <row r="294" spans="1:6" ht="15.75">
      <c r="A294" s="63"/>
      <c r="B294" s="159"/>
      <c r="C294" s="160"/>
      <c r="D294" s="159"/>
      <c r="E294" s="63"/>
      <c r="F294" s="63"/>
    </row>
    <row r="295" spans="1:6" ht="15.75">
      <c r="A295" s="63"/>
      <c r="B295" s="159"/>
      <c r="C295" s="160"/>
      <c r="D295" s="159"/>
      <c r="E295" s="63"/>
      <c r="F295" s="63"/>
    </row>
    <row r="296" spans="1:6" ht="15.75">
      <c r="A296" s="63"/>
      <c r="B296" s="159"/>
      <c r="C296" s="160"/>
      <c r="D296" s="159"/>
      <c r="E296" s="63"/>
      <c r="F296" s="63"/>
    </row>
    <row r="297" spans="1:6" ht="15.75">
      <c r="A297" s="63"/>
      <c r="B297" s="159"/>
      <c r="C297" s="160"/>
      <c r="D297" s="159"/>
      <c r="E297" s="63"/>
      <c r="F297" s="63"/>
    </row>
    <row r="298" spans="1:6" ht="15.75">
      <c r="A298" s="63"/>
      <c r="B298" s="159"/>
      <c r="C298" s="160"/>
      <c r="D298" s="159"/>
      <c r="E298" s="63"/>
      <c r="F298" s="63"/>
    </row>
    <row r="299" spans="1:6" ht="15.75">
      <c r="A299" s="63"/>
      <c r="B299" s="159"/>
      <c r="C299" s="160"/>
      <c r="D299" s="159"/>
      <c r="E299" s="63"/>
      <c r="F299" s="63"/>
    </row>
    <row r="300" spans="1:6" ht="15.75">
      <c r="A300" s="63"/>
      <c r="B300" s="159"/>
      <c r="C300" s="160"/>
      <c r="D300" s="159"/>
      <c r="E300" s="63"/>
      <c r="F300" s="63"/>
    </row>
    <row r="301" spans="1:6" ht="15.75">
      <c r="A301" s="63"/>
      <c r="B301" s="159"/>
      <c r="C301" s="160"/>
      <c r="D301" s="159"/>
      <c r="E301" s="63"/>
      <c r="F301" s="63"/>
    </row>
    <row r="302" spans="1:6" ht="15.75">
      <c r="A302" s="63"/>
      <c r="B302" s="159"/>
      <c r="C302" s="160"/>
      <c r="D302" s="159"/>
      <c r="E302" s="63"/>
      <c r="F302" s="63"/>
    </row>
    <row r="303" spans="1:6" ht="15.75">
      <c r="A303" s="63"/>
      <c r="B303" s="159"/>
      <c r="C303" s="160"/>
      <c r="D303" s="159"/>
      <c r="E303" s="63"/>
      <c r="F303" s="63"/>
    </row>
    <row r="304" spans="1:6" ht="15.75">
      <c r="A304" s="63"/>
      <c r="B304" s="159"/>
      <c r="C304" s="160"/>
      <c r="D304" s="159"/>
      <c r="E304" s="63"/>
      <c r="F304" s="63"/>
    </row>
    <row r="305" spans="1:6" ht="15.75">
      <c r="A305" s="63"/>
      <c r="B305" s="159"/>
      <c r="C305" s="160"/>
      <c r="D305" s="159"/>
      <c r="E305" s="63"/>
      <c r="F305" s="63"/>
    </row>
    <row r="306" spans="1:6" ht="15.75">
      <c r="A306" s="63"/>
      <c r="B306" s="159"/>
      <c r="C306" s="160"/>
      <c r="D306" s="159"/>
      <c r="E306" s="63"/>
      <c r="F306" s="63"/>
    </row>
    <row r="307" spans="1:6" ht="15.75">
      <c r="A307" s="63"/>
      <c r="B307" s="159"/>
      <c r="C307" s="160"/>
      <c r="D307" s="159"/>
      <c r="E307" s="63"/>
      <c r="F307" s="63"/>
    </row>
    <row r="308" spans="1:6" ht="15.75">
      <c r="A308" s="63"/>
      <c r="B308" s="159"/>
      <c r="C308" s="160"/>
      <c r="D308" s="159"/>
      <c r="E308" s="63"/>
      <c r="F308" s="63"/>
    </row>
    <row r="309" spans="1:6" ht="15.75">
      <c r="A309" s="63"/>
      <c r="B309" s="159"/>
      <c r="C309" s="160"/>
      <c r="D309" s="159"/>
      <c r="E309" s="63"/>
      <c r="F309" s="63"/>
    </row>
    <row r="310" spans="1:6" ht="15.75">
      <c r="A310" s="63"/>
      <c r="B310" s="159"/>
      <c r="C310" s="160"/>
      <c r="D310" s="159"/>
      <c r="E310" s="63"/>
      <c r="F310" s="63"/>
    </row>
    <row r="311" spans="1:6" ht="15.75">
      <c r="A311" s="63"/>
      <c r="B311" s="159"/>
      <c r="C311" s="160"/>
      <c r="D311" s="159"/>
      <c r="E311" s="63"/>
      <c r="F311" s="63"/>
    </row>
    <row r="312" spans="1:6" ht="15.75">
      <c r="A312" s="63"/>
      <c r="B312" s="159"/>
      <c r="C312" s="160"/>
      <c r="D312" s="159"/>
      <c r="E312" s="63"/>
      <c r="F312" s="63"/>
    </row>
    <row r="313" spans="1:6" ht="15.75">
      <c r="A313" s="63"/>
      <c r="B313" s="159"/>
      <c r="C313" s="160"/>
      <c r="D313" s="159"/>
      <c r="E313" s="63"/>
      <c r="F313" s="63"/>
    </row>
    <row r="314" spans="1:6" ht="15.75">
      <c r="A314" s="63"/>
      <c r="B314" s="159"/>
      <c r="C314" s="160"/>
      <c r="D314" s="159"/>
      <c r="E314" s="63"/>
      <c r="F314" s="63"/>
    </row>
    <row r="315" spans="1:6" ht="15.75">
      <c r="A315" s="63"/>
      <c r="B315" s="159"/>
      <c r="C315" s="160"/>
      <c r="D315" s="159"/>
      <c r="E315" s="63"/>
      <c r="F315" s="63"/>
    </row>
    <row r="316" spans="1:6" ht="15.75">
      <c r="A316" s="63"/>
      <c r="B316" s="159"/>
      <c r="C316" s="160"/>
      <c r="D316" s="159"/>
      <c r="E316" s="63"/>
      <c r="F316" s="63"/>
    </row>
    <row r="317" spans="1:6" ht="15.75">
      <c r="A317" s="63"/>
      <c r="B317" s="159"/>
      <c r="C317" s="160"/>
      <c r="D317" s="159"/>
      <c r="E317" s="63"/>
      <c r="F317" s="63"/>
    </row>
    <row r="318" spans="1:6" ht="15.75">
      <c r="A318" s="63"/>
      <c r="B318" s="159"/>
      <c r="C318" s="160"/>
      <c r="D318" s="159"/>
      <c r="E318" s="63"/>
      <c r="F318" s="63"/>
    </row>
    <row r="319" spans="1:6" ht="15.75">
      <c r="A319" s="63"/>
      <c r="B319" s="159"/>
      <c r="C319" s="160"/>
      <c r="D319" s="159"/>
      <c r="E319" s="63"/>
      <c r="F319" s="63"/>
    </row>
    <row r="320" spans="1:6" ht="15.75">
      <c r="A320" s="63"/>
      <c r="B320" s="159"/>
      <c r="C320" s="160"/>
      <c r="D320" s="159"/>
      <c r="E320" s="63"/>
      <c r="F320" s="63"/>
    </row>
    <row r="321" spans="1:6" ht="15.75">
      <c r="A321" s="63"/>
      <c r="B321" s="159"/>
      <c r="C321" s="160"/>
      <c r="D321" s="159"/>
      <c r="E321" s="63"/>
      <c r="F321" s="63"/>
    </row>
    <row r="322" spans="1:6" ht="15.75">
      <c r="A322" s="63"/>
      <c r="B322" s="159"/>
      <c r="C322" s="160"/>
      <c r="D322" s="159"/>
      <c r="E322" s="63"/>
      <c r="F322" s="63"/>
    </row>
    <row r="323" spans="1:6" ht="15.75">
      <c r="A323" s="63"/>
      <c r="B323" s="159"/>
      <c r="C323" s="160"/>
      <c r="D323" s="159"/>
      <c r="E323" s="63"/>
      <c r="F323" s="63"/>
    </row>
    <row r="324" spans="1:6" ht="15.75">
      <c r="A324" s="63"/>
      <c r="B324" s="159"/>
      <c r="C324" s="160"/>
      <c r="D324" s="159"/>
      <c r="E324" s="63"/>
      <c r="F324" s="63"/>
    </row>
    <row r="325" spans="1:6" ht="15.75">
      <c r="A325" s="63"/>
      <c r="B325" s="159"/>
      <c r="C325" s="160"/>
      <c r="D325" s="159"/>
      <c r="E325" s="63"/>
      <c r="F325" s="63"/>
    </row>
    <row r="326" spans="1:6" ht="15.75">
      <c r="A326" s="63"/>
      <c r="B326" s="159"/>
      <c r="C326" s="160"/>
      <c r="D326" s="159"/>
      <c r="E326" s="63"/>
      <c r="F326" s="63"/>
    </row>
    <row r="327" spans="1:6" ht="15.75">
      <c r="A327" s="63"/>
      <c r="B327" s="159"/>
      <c r="C327" s="160"/>
      <c r="D327" s="159"/>
      <c r="E327" s="63"/>
      <c r="F327" s="63"/>
    </row>
    <row r="328" spans="1:6" ht="15.75">
      <c r="A328" s="63"/>
      <c r="B328" s="159"/>
      <c r="C328" s="160"/>
      <c r="D328" s="159"/>
      <c r="E328" s="63"/>
      <c r="F328" s="63"/>
    </row>
    <row r="329" spans="1:6" ht="15.75">
      <c r="A329" s="63"/>
      <c r="B329" s="159"/>
      <c r="C329" s="160"/>
      <c r="D329" s="159"/>
      <c r="E329" s="63"/>
      <c r="F329" s="63"/>
    </row>
    <row r="330" spans="1:6" ht="15.75">
      <c r="A330" s="63"/>
      <c r="B330" s="159"/>
      <c r="C330" s="160"/>
      <c r="D330" s="159"/>
      <c r="E330" s="63"/>
      <c r="F330" s="63"/>
    </row>
    <row r="331" spans="1:6" ht="15.75">
      <c r="A331" s="63"/>
      <c r="B331" s="159"/>
      <c r="C331" s="160"/>
      <c r="D331" s="159"/>
      <c r="E331" s="63"/>
      <c r="F331" s="63"/>
    </row>
    <row r="332" spans="1:6" ht="15.75">
      <c r="A332" s="63"/>
      <c r="B332" s="159"/>
      <c r="C332" s="160"/>
      <c r="D332" s="159"/>
      <c r="E332" s="63"/>
      <c r="F332" s="63"/>
    </row>
    <row r="333" spans="1:6" ht="15.75">
      <c r="A333" s="63"/>
      <c r="B333" s="159"/>
      <c r="C333" s="160"/>
      <c r="D333" s="159"/>
      <c r="E333" s="63"/>
      <c r="F333" s="63"/>
    </row>
    <row r="334" spans="1:6" ht="15.75">
      <c r="A334" s="63"/>
      <c r="B334" s="159"/>
      <c r="C334" s="160"/>
      <c r="D334" s="159"/>
      <c r="E334" s="63"/>
      <c r="F334" s="63"/>
    </row>
    <row r="335" spans="1:6" ht="15.75">
      <c r="A335" s="63"/>
      <c r="B335" s="159"/>
      <c r="C335" s="160"/>
      <c r="D335" s="159"/>
      <c r="E335" s="63"/>
      <c r="F335" s="63"/>
    </row>
    <row r="336" spans="1:6" ht="15.75">
      <c r="A336" s="63"/>
      <c r="B336" s="159"/>
      <c r="C336" s="160"/>
      <c r="D336" s="159"/>
      <c r="E336" s="63"/>
      <c r="F336" s="63"/>
    </row>
    <row r="337" spans="1:6" ht="15.75">
      <c r="A337" s="63"/>
      <c r="B337" s="159"/>
      <c r="C337" s="160"/>
      <c r="D337" s="159"/>
      <c r="E337" s="63"/>
      <c r="F337" s="63"/>
    </row>
    <row r="338" spans="1:6" ht="15.75">
      <c r="A338" s="63"/>
      <c r="B338" s="159"/>
      <c r="C338" s="160"/>
      <c r="D338" s="159"/>
      <c r="E338" s="63"/>
      <c r="F338" s="63"/>
    </row>
    <row r="339" spans="1:6" ht="15.75">
      <c r="A339" s="63"/>
      <c r="B339" s="159"/>
      <c r="C339" s="160"/>
      <c r="D339" s="159"/>
      <c r="E339" s="63"/>
      <c r="F339" s="63"/>
    </row>
    <row r="340" spans="1:6" ht="15.75">
      <c r="A340" s="63"/>
      <c r="B340" s="159"/>
      <c r="C340" s="160"/>
      <c r="D340" s="159"/>
      <c r="E340" s="63"/>
      <c r="F340" s="63"/>
    </row>
    <row r="341" spans="1:6" ht="15.75">
      <c r="A341" s="63"/>
      <c r="B341" s="159"/>
      <c r="C341" s="160"/>
      <c r="D341" s="159"/>
      <c r="E341" s="63"/>
      <c r="F341" s="63"/>
    </row>
    <row r="342" spans="1:6" ht="15.75">
      <c r="A342" s="63"/>
      <c r="B342" s="159"/>
      <c r="C342" s="160"/>
      <c r="D342" s="159"/>
      <c r="E342" s="63"/>
      <c r="F342" s="63"/>
    </row>
    <row r="343" spans="1:6" ht="15.75">
      <c r="A343" s="63"/>
      <c r="B343" s="159"/>
      <c r="C343" s="160"/>
      <c r="D343" s="159"/>
      <c r="E343" s="63"/>
      <c r="F343" s="63"/>
    </row>
    <row r="344" spans="1:6" ht="15.75">
      <c r="A344" s="63"/>
      <c r="B344" s="159"/>
      <c r="C344" s="160"/>
      <c r="D344" s="159"/>
      <c r="E344" s="63"/>
      <c r="F344" s="63"/>
    </row>
    <row r="345" spans="1:6" ht="15.75">
      <c r="A345" s="63"/>
      <c r="B345" s="159"/>
      <c r="C345" s="160"/>
      <c r="D345" s="159"/>
      <c r="E345" s="63"/>
      <c r="F345" s="63"/>
    </row>
    <row r="346" spans="1:6" ht="15.75">
      <c r="A346" s="63"/>
      <c r="B346" s="159"/>
      <c r="C346" s="160"/>
      <c r="D346" s="159"/>
      <c r="E346" s="63"/>
      <c r="F346" s="63"/>
    </row>
    <row r="347" spans="1:6" ht="15.75">
      <c r="A347" s="63"/>
      <c r="B347" s="159"/>
      <c r="C347" s="160"/>
      <c r="D347" s="159"/>
      <c r="E347" s="63"/>
      <c r="F347" s="63"/>
    </row>
    <row r="348" spans="1:6" ht="15.75">
      <c r="A348" s="63"/>
      <c r="B348" s="159"/>
      <c r="C348" s="160"/>
      <c r="D348" s="159"/>
      <c r="E348" s="63"/>
      <c r="F348" s="63"/>
    </row>
    <row r="349" spans="1:6" ht="15.75">
      <c r="A349" s="63"/>
      <c r="B349" s="159"/>
      <c r="C349" s="160"/>
      <c r="D349" s="159"/>
      <c r="E349" s="63"/>
      <c r="F349" s="63"/>
    </row>
    <row r="350" spans="1:6" ht="15.75">
      <c r="A350" s="63"/>
      <c r="B350" s="159"/>
      <c r="C350" s="160"/>
      <c r="D350" s="159"/>
      <c r="E350" s="63"/>
      <c r="F350" s="63"/>
    </row>
    <row r="351" spans="1:6" ht="15.75">
      <c r="A351" s="63"/>
      <c r="B351" s="159"/>
      <c r="C351" s="160"/>
      <c r="D351" s="159"/>
      <c r="E351" s="63"/>
      <c r="F351" s="63"/>
    </row>
    <row r="352" spans="1:6" ht="15.75">
      <c r="A352" s="63"/>
      <c r="B352" s="159"/>
      <c r="C352" s="160"/>
      <c r="D352" s="159"/>
      <c r="E352" s="63"/>
      <c r="F352" s="63"/>
    </row>
    <row r="353" spans="1:6" ht="15.75">
      <c r="A353" s="63"/>
      <c r="B353" s="159"/>
      <c r="C353" s="160"/>
      <c r="D353" s="159"/>
      <c r="E353" s="63"/>
      <c r="F353" s="63"/>
    </row>
    <row r="354" spans="1:6" ht="15.75">
      <c r="A354" s="63"/>
      <c r="B354" s="159"/>
      <c r="C354" s="160"/>
      <c r="D354" s="159"/>
      <c r="E354" s="63"/>
      <c r="F354" s="63"/>
    </row>
    <row r="355" spans="1:6" ht="15.75">
      <c r="A355" s="63"/>
      <c r="B355" s="159"/>
      <c r="C355" s="160"/>
      <c r="D355" s="159"/>
      <c r="E355" s="63"/>
      <c r="F355" s="63"/>
    </row>
    <row r="356" spans="1:6" ht="15.75">
      <c r="A356" s="63"/>
      <c r="B356" s="159"/>
      <c r="C356" s="160"/>
      <c r="D356" s="159"/>
      <c r="E356" s="63"/>
      <c r="F356" s="63"/>
    </row>
    <row r="357" spans="1:6" ht="15.75">
      <c r="A357" s="63"/>
      <c r="B357" s="159"/>
      <c r="C357" s="160"/>
      <c r="D357" s="159"/>
      <c r="E357" s="63"/>
      <c r="F357" s="63"/>
    </row>
    <row r="358" spans="1:6" ht="15.75">
      <c r="A358" s="63"/>
      <c r="B358" s="159"/>
      <c r="C358" s="160"/>
      <c r="D358" s="159"/>
      <c r="E358" s="63"/>
      <c r="F358" s="63"/>
    </row>
    <row r="359" spans="1:6" ht="15.75">
      <c r="A359" s="63"/>
      <c r="B359" s="159"/>
      <c r="C359" s="160"/>
      <c r="D359" s="159"/>
      <c r="E359" s="63"/>
      <c r="F359" s="63"/>
    </row>
    <row r="360" spans="1:6" ht="15.75">
      <c r="A360" s="63"/>
      <c r="B360" s="159"/>
      <c r="C360" s="160"/>
      <c r="D360" s="159"/>
      <c r="E360" s="63"/>
      <c r="F360" s="63"/>
    </row>
    <row r="361" spans="1:6" ht="15.75">
      <c r="A361" s="63"/>
      <c r="B361" s="159"/>
      <c r="C361" s="160"/>
      <c r="D361" s="159"/>
      <c r="E361" s="63"/>
      <c r="F361" s="63"/>
    </row>
    <row r="362" spans="1:6" ht="15.75">
      <c r="A362" s="63"/>
      <c r="B362" s="159"/>
      <c r="C362" s="160"/>
      <c r="D362" s="159"/>
      <c r="E362" s="63"/>
      <c r="F362" s="63"/>
    </row>
    <row r="363" spans="1:6" ht="15.75">
      <c r="A363" s="63"/>
      <c r="B363" s="159"/>
      <c r="C363" s="160"/>
      <c r="D363" s="159"/>
      <c r="E363" s="63"/>
      <c r="F363" s="63"/>
    </row>
    <row r="364" spans="1:6" ht="15.75">
      <c r="A364" s="63"/>
      <c r="B364" s="159"/>
      <c r="C364" s="160"/>
      <c r="D364" s="159"/>
      <c r="E364" s="63"/>
      <c r="F364" s="63"/>
    </row>
    <row r="365" spans="1:6" ht="15.75">
      <c r="A365" s="63"/>
      <c r="B365" s="159"/>
      <c r="C365" s="160"/>
      <c r="D365" s="159"/>
      <c r="E365" s="63"/>
      <c r="F365" s="63"/>
    </row>
    <row r="366" spans="1:6" ht="15.75">
      <c r="A366" s="63"/>
      <c r="B366" s="159"/>
      <c r="C366" s="160"/>
      <c r="D366" s="159"/>
      <c r="E366" s="63"/>
      <c r="F366" s="63"/>
    </row>
    <row r="367" spans="1:6" ht="15.75">
      <c r="A367" s="63"/>
      <c r="B367" s="159"/>
      <c r="C367" s="160"/>
      <c r="D367" s="159"/>
      <c r="E367" s="63"/>
      <c r="F367" s="63"/>
    </row>
    <row r="368" spans="1:6" ht="15.75">
      <c r="A368" s="63"/>
      <c r="B368" s="159"/>
      <c r="C368" s="160"/>
      <c r="D368" s="159"/>
      <c r="E368" s="63"/>
      <c r="F368" s="63"/>
    </row>
    <row r="369" spans="1:6" ht="15.75">
      <c r="A369" s="63"/>
      <c r="B369" s="159"/>
      <c r="C369" s="160"/>
      <c r="D369" s="159"/>
      <c r="E369" s="63"/>
      <c r="F369" s="63"/>
    </row>
    <row r="370" spans="1:6" ht="15.75">
      <c r="A370" s="63"/>
      <c r="B370" s="159"/>
      <c r="C370" s="160"/>
      <c r="D370" s="159"/>
      <c r="E370" s="63"/>
      <c r="F370" s="63"/>
    </row>
    <row r="371" spans="1:6" ht="15.75">
      <c r="A371" s="63"/>
      <c r="B371" s="159"/>
      <c r="C371" s="160"/>
      <c r="D371" s="159"/>
      <c r="E371" s="63"/>
      <c r="F371" s="63"/>
    </row>
    <row r="372" spans="1:6" ht="15.75">
      <c r="A372" s="63"/>
      <c r="B372" s="159"/>
      <c r="C372" s="160"/>
      <c r="D372" s="159"/>
      <c r="E372" s="63"/>
      <c r="F372" s="63"/>
    </row>
    <row r="373" spans="1:6" ht="15.75">
      <c r="A373" s="63"/>
      <c r="B373" s="159"/>
      <c r="C373" s="160"/>
      <c r="D373" s="159"/>
      <c r="E373" s="63"/>
      <c r="F373" s="63"/>
    </row>
    <row r="374" spans="1:6" ht="15.75">
      <c r="A374" s="63"/>
      <c r="B374" s="159"/>
      <c r="C374" s="160"/>
      <c r="D374" s="159"/>
      <c r="E374" s="63"/>
      <c r="F374" s="63"/>
    </row>
    <row r="375" spans="1:6" ht="15.75">
      <c r="A375" s="63"/>
      <c r="B375" s="159"/>
      <c r="C375" s="160"/>
      <c r="D375" s="159"/>
      <c r="E375" s="63"/>
      <c r="F375" s="63"/>
    </row>
    <row r="376" spans="1:6" ht="15.75">
      <c r="A376" s="63"/>
      <c r="B376" s="159"/>
      <c r="C376" s="160"/>
      <c r="D376" s="159"/>
      <c r="E376" s="63"/>
      <c r="F376" s="63"/>
    </row>
    <row r="377" spans="1:6" ht="15.75">
      <c r="A377" s="63"/>
      <c r="B377" s="159"/>
      <c r="C377" s="160"/>
      <c r="D377" s="159"/>
      <c r="E377" s="63"/>
      <c r="F377" s="63"/>
    </row>
    <row r="378" spans="1:6" ht="15.75">
      <c r="A378" s="63"/>
      <c r="B378" s="159"/>
      <c r="C378" s="160"/>
      <c r="D378" s="159"/>
      <c r="E378" s="63"/>
      <c r="F378" s="63"/>
    </row>
    <row r="379" spans="1:6" ht="15.75">
      <c r="A379" s="63"/>
      <c r="B379" s="159"/>
      <c r="C379" s="160"/>
      <c r="D379" s="159"/>
      <c r="E379" s="63"/>
      <c r="F379" s="63"/>
    </row>
    <row r="380" spans="1:6" ht="15.75">
      <c r="A380" s="63"/>
      <c r="B380" s="159"/>
      <c r="C380" s="160"/>
      <c r="D380" s="159"/>
      <c r="E380" s="63"/>
      <c r="F380" s="63"/>
    </row>
    <row r="381" spans="1:6" ht="15.75">
      <c r="A381" s="63"/>
      <c r="B381" s="159"/>
      <c r="C381" s="160"/>
      <c r="D381" s="159"/>
      <c r="E381" s="63"/>
      <c r="F381" s="63"/>
    </row>
    <row r="382" spans="1:6" ht="15.75">
      <c r="A382" s="63"/>
      <c r="B382" s="159"/>
      <c r="C382" s="160"/>
      <c r="D382" s="159"/>
      <c r="E382" s="63"/>
      <c r="F382" s="63"/>
    </row>
    <row r="383" spans="1:6" ht="15.75">
      <c r="A383" s="63"/>
      <c r="B383" s="159"/>
      <c r="C383" s="160"/>
      <c r="D383" s="159"/>
      <c r="E383" s="63"/>
      <c r="F383" s="63"/>
    </row>
    <row r="384" spans="1:6" ht="15.75">
      <c r="A384" s="63"/>
      <c r="B384" s="159"/>
      <c r="C384" s="160"/>
      <c r="D384" s="159"/>
      <c r="E384" s="63"/>
      <c r="F384" s="63"/>
    </row>
    <row r="385" spans="1:6" ht="15.75">
      <c r="A385" s="63"/>
      <c r="B385" s="159"/>
      <c r="C385" s="160"/>
      <c r="D385" s="159"/>
      <c r="E385" s="63"/>
      <c r="F385" s="63"/>
    </row>
    <row r="386" spans="1:6" ht="15.75">
      <c r="A386" s="63"/>
      <c r="B386" s="159"/>
      <c r="C386" s="160"/>
      <c r="D386" s="159"/>
      <c r="E386" s="63"/>
      <c r="F386" s="63"/>
    </row>
    <row r="387" spans="1:6" ht="15.75">
      <c r="A387" s="63"/>
      <c r="B387" s="159"/>
      <c r="C387" s="160"/>
      <c r="D387" s="159"/>
      <c r="E387" s="63"/>
      <c r="F387" s="63"/>
    </row>
    <row r="388" spans="1:6" ht="15.75">
      <c r="A388" s="63"/>
      <c r="B388" s="159"/>
      <c r="C388" s="160"/>
      <c r="D388" s="159"/>
      <c r="E388" s="63"/>
      <c r="F388" s="63"/>
    </row>
    <row r="389" spans="1:6" ht="15.75">
      <c r="A389" s="63"/>
      <c r="B389" s="159"/>
      <c r="C389" s="160"/>
      <c r="D389" s="159"/>
      <c r="E389" s="63"/>
      <c r="F389" s="63"/>
    </row>
    <row r="390" spans="1:6" ht="15.75">
      <c r="A390" s="63"/>
      <c r="B390" s="159"/>
      <c r="C390" s="160"/>
      <c r="D390" s="159"/>
      <c r="E390" s="63"/>
      <c r="F390" s="63"/>
    </row>
    <row r="391" spans="1:6" ht="15.75">
      <c r="A391" s="63"/>
      <c r="B391" s="159"/>
      <c r="C391" s="160"/>
      <c r="D391" s="159"/>
      <c r="E391" s="63"/>
      <c r="F391" s="63"/>
    </row>
    <row r="392" spans="1:6" ht="15.75">
      <c r="A392" s="63"/>
      <c r="B392" s="159"/>
      <c r="C392" s="160"/>
      <c r="D392" s="159"/>
      <c r="E392" s="63"/>
      <c r="F392" s="63"/>
    </row>
    <row r="393" spans="1:6" ht="15.75">
      <c r="A393" s="63"/>
      <c r="B393" s="159"/>
      <c r="C393" s="160"/>
      <c r="D393" s="159"/>
      <c r="E393" s="63"/>
      <c r="F393" s="63"/>
    </row>
    <row r="394" spans="1:6" ht="15.75">
      <c r="A394" s="63"/>
      <c r="B394" s="159"/>
      <c r="C394" s="160"/>
      <c r="D394" s="159"/>
      <c r="E394" s="63"/>
      <c r="F394" s="63"/>
    </row>
    <row r="395" spans="1:6" ht="15.75">
      <c r="A395" s="63"/>
      <c r="B395" s="159"/>
      <c r="C395" s="160"/>
      <c r="D395" s="159"/>
      <c r="E395" s="63"/>
      <c r="F395" s="63"/>
    </row>
    <row r="396" spans="1:6" ht="15.75">
      <c r="A396" s="63"/>
      <c r="B396" s="159"/>
      <c r="C396" s="160"/>
      <c r="D396" s="159"/>
      <c r="E396" s="63"/>
      <c r="F396" s="63"/>
    </row>
    <row r="397" spans="1:6" ht="15.75">
      <c r="A397" s="63"/>
      <c r="B397" s="159"/>
      <c r="C397" s="160"/>
      <c r="D397" s="159"/>
      <c r="E397" s="63"/>
      <c r="F397" s="63"/>
    </row>
    <row r="398" spans="1:6" ht="15.75">
      <c r="A398" s="63"/>
      <c r="B398" s="159"/>
      <c r="C398" s="160"/>
      <c r="D398" s="159"/>
      <c r="E398" s="63"/>
      <c r="F398" s="63"/>
    </row>
    <row r="399" spans="1:6" ht="15.75">
      <c r="A399" s="63"/>
      <c r="B399" s="159"/>
      <c r="C399" s="160"/>
      <c r="D399" s="159"/>
      <c r="E399" s="63"/>
      <c r="F399" s="63"/>
    </row>
    <row r="400" spans="1:6" ht="15.75">
      <c r="A400" s="63"/>
      <c r="B400" s="159"/>
      <c r="C400" s="160"/>
      <c r="D400" s="159"/>
      <c r="E400" s="63"/>
      <c r="F400" s="63"/>
    </row>
    <row r="401" spans="1:6" ht="15.75">
      <c r="A401" s="63"/>
      <c r="B401" s="159"/>
      <c r="C401" s="160"/>
      <c r="D401" s="159"/>
      <c r="E401" s="63"/>
      <c r="F401" s="63"/>
    </row>
    <row r="402" spans="1:6" ht="15.75">
      <c r="A402" s="63"/>
      <c r="B402" s="159"/>
      <c r="C402" s="160"/>
      <c r="D402" s="159"/>
      <c r="E402" s="63"/>
      <c r="F402" s="63"/>
    </row>
    <row r="403" spans="1:6" ht="15.75">
      <c r="A403" s="63"/>
      <c r="B403" s="159"/>
      <c r="C403" s="160"/>
      <c r="D403" s="159"/>
      <c r="E403" s="63"/>
      <c r="F403" s="63"/>
    </row>
    <row r="404" spans="1:6" ht="15.75">
      <c r="A404" s="63"/>
      <c r="B404" s="159"/>
      <c r="C404" s="160"/>
      <c r="D404" s="159"/>
      <c r="E404" s="63"/>
      <c r="F404" s="63"/>
    </row>
    <row r="405" spans="1:6" ht="15.75">
      <c r="A405" s="63"/>
      <c r="B405" s="159"/>
      <c r="C405" s="160"/>
      <c r="D405" s="159"/>
      <c r="E405" s="63"/>
      <c r="F405" s="63"/>
    </row>
    <row r="406" spans="1:6" ht="15.75">
      <c r="A406" s="63"/>
      <c r="B406" s="159"/>
      <c r="C406" s="160"/>
      <c r="D406" s="159"/>
      <c r="E406" s="63"/>
      <c r="F406" s="63"/>
    </row>
    <row r="407" spans="1:6" ht="15.75">
      <c r="A407" s="63"/>
      <c r="B407" s="159"/>
      <c r="C407" s="160"/>
      <c r="D407" s="159"/>
      <c r="E407" s="63"/>
      <c r="F407" s="63"/>
    </row>
    <row r="408" spans="1:6" ht="15.75">
      <c r="A408" s="63"/>
      <c r="B408" s="159"/>
      <c r="C408" s="160"/>
      <c r="D408" s="159"/>
      <c r="E408" s="63"/>
      <c r="F408" s="63"/>
    </row>
    <row r="409" spans="1:6" ht="15.75">
      <c r="A409" s="63"/>
      <c r="B409" s="159"/>
      <c r="C409" s="160"/>
      <c r="D409" s="159"/>
      <c r="E409" s="63"/>
      <c r="F409" s="63"/>
    </row>
    <row r="410" spans="1:6" ht="15.75">
      <c r="A410" s="63"/>
      <c r="B410" s="159"/>
      <c r="C410" s="160"/>
      <c r="D410" s="159"/>
      <c r="E410" s="63"/>
      <c r="F410" s="63"/>
    </row>
    <row r="411" spans="1:6" ht="15.75">
      <c r="A411" s="63"/>
      <c r="B411" s="159"/>
      <c r="C411" s="160"/>
      <c r="D411" s="159"/>
      <c r="E411" s="63"/>
      <c r="F411" s="63"/>
    </row>
    <row r="412" spans="1:6" ht="15.75">
      <c r="A412" s="63"/>
      <c r="B412" s="159"/>
      <c r="C412" s="160"/>
      <c r="D412" s="159"/>
      <c r="E412" s="63"/>
      <c r="F412" s="63"/>
    </row>
    <row r="413" spans="1:6" ht="15.75">
      <c r="A413" s="63"/>
      <c r="B413" s="159"/>
      <c r="C413" s="160"/>
      <c r="D413" s="159"/>
      <c r="E413" s="63"/>
      <c r="F413" s="63"/>
    </row>
    <row r="414" spans="1:6" ht="15.75">
      <c r="A414" s="63"/>
      <c r="B414" s="159"/>
      <c r="C414" s="160"/>
      <c r="D414" s="159"/>
      <c r="E414" s="63"/>
      <c r="F414" s="63"/>
    </row>
    <row r="415" spans="1:6" ht="15.75">
      <c r="A415" s="63"/>
      <c r="B415" s="159"/>
      <c r="C415" s="160"/>
      <c r="D415" s="159"/>
      <c r="E415" s="63"/>
      <c r="F415" s="63"/>
    </row>
    <row r="416" spans="1:6" ht="15.75">
      <c r="A416" s="63"/>
      <c r="B416" s="159"/>
      <c r="C416" s="160"/>
      <c r="D416" s="159"/>
      <c r="E416" s="63"/>
      <c r="F416" s="63"/>
    </row>
    <row r="417" spans="1:6" ht="15.75">
      <c r="A417" s="63"/>
      <c r="B417" s="159"/>
      <c r="C417" s="160"/>
      <c r="D417" s="159"/>
      <c r="E417" s="63"/>
      <c r="F417" s="63"/>
    </row>
    <row r="418" spans="1:6" ht="15.75">
      <c r="A418" s="63"/>
      <c r="B418" s="159"/>
      <c r="C418" s="160"/>
      <c r="D418" s="159"/>
      <c r="E418" s="63"/>
      <c r="F418" s="63"/>
    </row>
    <row r="419" spans="1:6" ht="15.75">
      <c r="A419" s="63"/>
      <c r="B419" s="159"/>
      <c r="C419" s="160"/>
      <c r="D419" s="159"/>
      <c r="E419" s="63"/>
      <c r="F419" s="63"/>
    </row>
    <row r="420" spans="1:6" ht="15.75">
      <c r="A420" s="63"/>
      <c r="B420" s="159"/>
      <c r="C420" s="160"/>
      <c r="D420" s="159"/>
      <c r="E420" s="63"/>
      <c r="F420" s="63"/>
    </row>
    <row r="421" spans="1:6" ht="15.75">
      <c r="A421" s="63"/>
      <c r="B421" s="159"/>
      <c r="C421" s="160"/>
      <c r="D421" s="159"/>
      <c r="E421" s="63"/>
      <c r="F421" s="63"/>
    </row>
    <row r="422" spans="1:6" ht="15.75">
      <c r="A422" s="63"/>
      <c r="B422" s="159"/>
      <c r="C422" s="160"/>
      <c r="D422" s="159"/>
      <c r="E422" s="63"/>
      <c r="F422" s="63"/>
    </row>
    <row r="423" spans="1:6" ht="15.75">
      <c r="A423" s="63"/>
      <c r="B423" s="159"/>
      <c r="C423" s="160"/>
      <c r="D423" s="159"/>
      <c r="E423" s="63"/>
      <c r="F423" s="63"/>
    </row>
    <row r="424" spans="1:6" ht="15.75">
      <c r="A424" s="63"/>
      <c r="B424" s="159"/>
      <c r="C424" s="160"/>
      <c r="D424" s="159"/>
      <c r="E424" s="63"/>
      <c r="F424" s="63"/>
    </row>
    <row r="425" spans="1:6" ht="15.75">
      <c r="A425" s="63"/>
      <c r="B425" s="159"/>
      <c r="C425" s="160"/>
      <c r="D425" s="159"/>
      <c r="E425" s="63"/>
      <c r="F425" s="63"/>
    </row>
    <row r="426" spans="1:6" ht="15.75">
      <c r="A426" s="63"/>
      <c r="B426" s="159"/>
      <c r="C426" s="160"/>
      <c r="D426" s="159"/>
      <c r="E426" s="63"/>
      <c r="F426" s="63"/>
    </row>
    <row r="427" spans="1:6" ht="15.75">
      <c r="A427" s="63"/>
      <c r="B427" s="159"/>
      <c r="C427" s="160"/>
      <c r="D427" s="159"/>
      <c r="E427" s="63"/>
      <c r="F427" s="63"/>
    </row>
    <row r="428" spans="1:6" ht="15.75">
      <c r="A428" s="63"/>
      <c r="B428" s="159"/>
      <c r="C428" s="160"/>
      <c r="D428" s="159"/>
      <c r="E428" s="63"/>
      <c r="F428" s="63"/>
    </row>
    <row r="429" spans="1:6" ht="15.75">
      <c r="A429" s="63"/>
      <c r="B429" s="159"/>
      <c r="C429" s="160"/>
      <c r="D429" s="159"/>
      <c r="E429" s="63"/>
      <c r="F429" s="63"/>
    </row>
    <row r="430" spans="1:6" ht="15.75">
      <c r="A430" s="63"/>
      <c r="B430" s="159"/>
      <c r="C430" s="160"/>
      <c r="D430" s="159"/>
      <c r="E430" s="63"/>
      <c r="F430" s="63"/>
    </row>
    <row r="431" spans="1:6" ht="15.75">
      <c r="A431" s="63"/>
      <c r="B431" s="159"/>
      <c r="C431" s="160"/>
      <c r="D431" s="159"/>
      <c r="E431" s="63"/>
      <c r="F431" s="63"/>
    </row>
    <row r="432" spans="1:6" ht="15.75">
      <c r="A432" s="63"/>
      <c r="B432" s="159"/>
      <c r="C432" s="160"/>
      <c r="D432" s="159"/>
      <c r="E432" s="63"/>
      <c r="F432" s="63"/>
    </row>
    <row r="433" spans="1:6" ht="15.75">
      <c r="A433" s="63"/>
      <c r="B433" s="159"/>
      <c r="C433" s="160"/>
      <c r="D433" s="159"/>
      <c r="E433" s="63"/>
      <c r="F433" s="63"/>
    </row>
    <row r="434" spans="1:6" ht="15.75">
      <c r="A434" s="63"/>
      <c r="B434" s="159"/>
      <c r="C434" s="160"/>
      <c r="D434" s="159"/>
      <c r="E434" s="63"/>
      <c r="F434" s="63"/>
    </row>
    <row r="435" spans="1:6" ht="15.75">
      <c r="A435" s="63"/>
      <c r="B435" s="159"/>
      <c r="C435" s="160"/>
      <c r="D435" s="159"/>
      <c r="E435" s="63"/>
      <c r="F435" s="63"/>
    </row>
    <row r="436" spans="1:6" ht="15.75">
      <c r="A436" s="63"/>
      <c r="B436" s="159"/>
      <c r="C436" s="160"/>
      <c r="D436" s="159"/>
      <c r="E436" s="63"/>
      <c r="F436" s="63"/>
    </row>
    <row r="437" spans="1:6" ht="15.75">
      <c r="A437" s="63"/>
      <c r="B437" s="159"/>
      <c r="C437" s="160"/>
      <c r="D437" s="159"/>
      <c r="E437" s="63"/>
      <c r="F437" s="63"/>
    </row>
    <row r="438" spans="1:6" ht="15.75">
      <c r="A438" s="63"/>
      <c r="B438" s="159"/>
      <c r="C438" s="160"/>
      <c r="D438" s="159"/>
      <c r="E438" s="63"/>
      <c r="F438" s="63"/>
    </row>
    <row r="439" spans="1:6" ht="15.75">
      <c r="A439" s="63"/>
      <c r="B439" s="159"/>
      <c r="C439" s="160"/>
      <c r="D439" s="159"/>
      <c r="E439" s="63"/>
      <c r="F439" s="63"/>
    </row>
    <row r="440" spans="1:6" ht="15.75">
      <c r="A440" s="63"/>
      <c r="B440" s="159"/>
      <c r="C440" s="160"/>
      <c r="D440" s="159"/>
      <c r="E440" s="63"/>
      <c r="F440" s="63"/>
    </row>
    <row r="441" spans="1:6" ht="15.75">
      <c r="A441" s="63"/>
      <c r="B441" s="159"/>
      <c r="C441" s="160"/>
      <c r="D441" s="159"/>
      <c r="E441" s="63"/>
      <c r="F441" s="63"/>
    </row>
    <row r="442" spans="1:6" ht="15.75">
      <c r="A442" s="63"/>
      <c r="B442" s="159"/>
      <c r="C442" s="160"/>
      <c r="D442" s="159"/>
      <c r="E442" s="63"/>
      <c r="F442" s="63"/>
    </row>
    <row r="443" spans="1:6" ht="15.75">
      <c r="A443" s="63"/>
      <c r="B443" s="159"/>
      <c r="C443" s="160"/>
      <c r="D443" s="159"/>
      <c r="E443" s="63"/>
      <c r="F443" s="63"/>
    </row>
    <row r="444" spans="1:6" ht="15.75">
      <c r="A444" s="63"/>
      <c r="B444" s="159"/>
      <c r="C444" s="160"/>
      <c r="D444" s="159"/>
      <c r="E444" s="63"/>
      <c r="F444" s="63"/>
    </row>
    <row r="445" spans="1:6" ht="15.75">
      <c r="A445" s="63"/>
      <c r="B445" s="159"/>
      <c r="C445" s="160"/>
      <c r="D445" s="159"/>
      <c r="E445" s="63"/>
      <c r="F445" s="63"/>
    </row>
    <row r="446" spans="1:6" ht="15.75">
      <c r="A446" s="63"/>
      <c r="B446" s="159"/>
      <c r="C446" s="160"/>
      <c r="D446" s="159"/>
      <c r="E446" s="63"/>
      <c r="F446" s="63"/>
    </row>
    <row r="447" spans="1:6" ht="15.75">
      <c r="A447" s="63"/>
      <c r="B447" s="159"/>
      <c r="C447" s="160"/>
      <c r="D447" s="159"/>
      <c r="E447" s="63"/>
      <c r="F447" s="63"/>
    </row>
    <row r="448" spans="1:6" ht="15.75">
      <c r="A448" s="63"/>
      <c r="B448" s="159"/>
      <c r="C448" s="160"/>
      <c r="D448" s="159"/>
      <c r="E448" s="63"/>
      <c r="F448" s="63"/>
    </row>
    <row r="449" spans="1:6" ht="15.75">
      <c r="A449" s="63"/>
      <c r="B449" s="159"/>
      <c r="C449" s="160"/>
      <c r="D449" s="159"/>
      <c r="E449" s="63"/>
      <c r="F449" s="63"/>
    </row>
    <row r="450" spans="1:6" ht="15.75">
      <c r="A450" s="63"/>
      <c r="B450" s="159"/>
      <c r="C450" s="160"/>
      <c r="D450" s="159"/>
      <c r="E450" s="63"/>
      <c r="F450" s="63"/>
    </row>
    <row r="451" spans="1:6" ht="15.75">
      <c r="A451" s="63"/>
      <c r="B451" s="159"/>
      <c r="C451" s="160"/>
      <c r="D451" s="159"/>
      <c r="E451" s="63"/>
      <c r="F451" s="63"/>
    </row>
    <row r="452" spans="1:6" ht="15.75">
      <c r="A452" s="63"/>
      <c r="B452" s="159"/>
      <c r="C452" s="160"/>
      <c r="D452" s="159"/>
      <c r="E452" s="63"/>
      <c r="F452" s="63"/>
    </row>
    <row r="453" spans="1:6" ht="15.75">
      <c r="A453" s="63"/>
      <c r="B453" s="159"/>
      <c r="C453" s="160"/>
      <c r="D453" s="159"/>
      <c r="E453" s="63"/>
      <c r="F453" s="63"/>
    </row>
    <row r="454" spans="1:6" ht="15.75">
      <c r="A454" s="63"/>
      <c r="B454" s="159"/>
      <c r="C454" s="160"/>
      <c r="D454" s="159"/>
      <c r="E454" s="63"/>
      <c r="F454" s="63"/>
    </row>
    <row r="455" spans="1:6" ht="15.75">
      <c r="A455" s="63"/>
      <c r="B455" s="159"/>
      <c r="C455" s="160"/>
      <c r="D455" s="159"/>
      <c r="E455" s="63"/>
      <c r="F455" s="63"/>
    </row>
    <row r="456" spans="1:6" ht="15.75">
      <c r="A456" s="63"/>
      <c r="B456" s="159"/>
      <c r="C456" s="160"/>
      <c r="D456" s="159"/>
      <c r="E456" s="63"/>
      <c r="F456" s="63"/>
    </row>
    <row r="457" spans="1:6" ht="15.75">
      <c r="A457" s="63"/>
      <c r="B457" s="159"/>
      <c r="C457" s="160"/>
      <c r="D457" s="159"/>
      <c r="E457" s="63"/>
      <c r="F457" s="63"/>
    </row>
    <row r="458" spans="1:6" ht="15.75">
      <c r="A458" s="63"/>
      <c r="B458" s="159"/>
      <c r="C458" s="160"/>
      <c r="D458" s="159"/>
      <c r="E458" s="63"/>
      <c r="F458" s="63"/>
    </row>
    <row r="459" spans="1:6" ht="15.75">
      <c r="A459" s="63"/>
      <c r="B459" s="159"/>
      <c r="C459" s="160"/>
      <c r="D459" s="159"/>
      <c r="E459" s="63"/>
      <c r="F459" s="63"/>
    </row>
    <row r="460" spans="1:6" ht="15.75">
      <c r="A460" s="63"/>
      <c r="B460" s="159"/>
      <c r="C460" s="160"/>
      <c r="D460" s="159"/>
      <c r="E460" s="63"/>
      <c r="F460" s="63"/>
    </row>
    <row r="461" spans="1:6" ht="15.75">
      <c r="A461" s="63"/>
      <c r="B461" s="159"/>
      <c r="C461" s="160"/>
      <c r="D461" s="159"/>
      <c r="E461" s="63"/>
      <c r="F461" s="63"/>
    </row>
    <row r="462" spans="1:6" ht="15.75">
      <c r="A462" s="63"/>
      <c r="B462" s="159"/>
      <c r="C462" s="160"/>
      <c r="D462" s="159"/>
      <c r="E462" s="63"/>
      <c r="F462" s="63"/>
    </row>
    <row r="463" spans="1:6" ht="15.75">
      <c r="A463" s="63"/>
      <c r="B463" s="159"/>
      <c r="C463" s="160"/>
      <c r="D463" s="159"/>
      <c r="E463" s="63"/>
      <c r="F463" s="63"/>
    </row>
    <row r="464" spans="1:6" ht="15.75">
      <c r="A464" s="63"/>
      <c r="B464" s="159"/>
      <c r="C464" s="160"/>
      <c r="D464" s="159"/>
      <c r="E464" s="63"/>
      <c r="F464" s="63"/>
    </row>
    <row r="465" spans="1:6" ht="15.75">
      <c r="A465" s="63"/>
      <c r="B465" s="159"/>
      <c r="C465" s="160"/>
      <c r="D465" s="159"/>
      <c r="E465" s="63"/>
      <c r="F465" s="63"/>
    </row>
    <row r="466" spans="1:6" ht="15.75">
      <c r="A466" s="63"/>
      <c r="B466" s="159"/>
      <c r="C466" s="160"/>
      <c r="D466" s="159"/>
      <c r="E466" s="63"/>
      <c r="F466" s="63"/>
    </row>
    <row r="467" spans="1:6" ht="15.75">
      <c r="A467" s="63"/>
      <c r="B467" s="159"/>
      <c r="C467" s="160"/>
      <c r="D467" s="159"/>
      <c r="E467" s="63"/>
      <c r="F467" s="63"/>
    </row>
    <row r="468" spans="1:6" ht="15.75">
      <c r="A468" s="63"/>
      <c r="B468" s="159"/>
      <c r="C468" s="160"/>
      <c r="D468" s="159"/>
      <c r="E468" s="63"/>
      <c r="F468" s="63"/>
    </row>
    <row r="469" spans="1:6" ht="15.75">
      <c r="A469" s="63"/>
      <c r="B469" s="159"/>
      <c r="C469" s="160"/>
      <c r="D469" s="159"/>
      <c r="E469" s="63"/>
      <c r="F469" s="63"/>
    </row>
    <row r="470" spans="1:6" ht="15.75">
      <c r="A470" s="63"/>
      <c r="B470" s="159"/>
      <c r="C470" s="160"/>
      <c r="D470" s="159"/>
      <c r="E470" s="63"/>
      <c r="F470" s="63"/>
    </row>
    <row r="471" spans="1:6" ht="15.75">
      <c r="A471" s="63"/>
      <c r="B471" s="159"/>
      <c r="C471" s="160"/>
      <c r="D471" s="159"/>
      <c r="E471" s="63"/>
      <c r="F471" s="63"/>
    </row>
    <row r="472" spans="1:6" ht="15.75">
      <c r="A472" s="63"/>
      <c r="B472" s="159"/>
      <c r="C472" s="160"/>
      <c r="D472" s="159"/>
      <c r="E472" s="63"/>
      <c r="F472" s="63"/>
    </row>
    <row r="473" spans="1:6" ht="15.75">
      <c r="A473" s="63"/>
      <c r="B473" s="159"/>
      <c r="C473" s="160"/>
      <c r="D473" s="159"/>
      <c r="E473" s="63"/>
      <c r="F473" s="63"/>
    </row>
    <row r="474" spans="1:6" ht="15.75">
      <c r="A474" s="63"/>
      <c r="B474" s="159"/>
      <c r="C474" s="160"/>
      <c r="D474" s="159"/>
      <c r="E474" s="63"/>
      <c r="F474" s="63"/>
    </row>
    <row r="475" spans="1:6" ht="15.75">
      <c r="A475" s="63"/>
      <c r="B475" s="159"/>
      <c r="C475" s="160"/>
      <c r="D475" s="159"/>
      <c r="E475" s="63"/>
      <c r="F475" s="63"/>
    </row>
    <row r="476" spans="1:6" ht="15.75">
      <c r="A476" s="63"/>
      <c r="B476" s="159"/>
      <c r="C476" s="160"/>
      <c r="D476" s="159"/>
      <c r="E476" s="63"/>
      <c r="F476" s="63"/>
    </row>
    <row r="477" spans="1:6" ht="15.75">
      <c r="A477" s="63"/>
      <c r="B477" s="159"/>
      <c r="C477" s="160"/>
      <c r="D477" s="159"/>
      <c r="E477" s="63"/>
      <c r="F477" s="63"/>
    </row>
    <row r="478" spans="1:6" ht="15.75">
      <c r="A478" s="63"/>
      <c r="B478" s="159"/>
      <c r="C478" s="160"/>
      <c r="D478" s="159"/>
      <c r="E478" s="63"/>
      <c r="F478" s="63"/>
    </row>
    <row r="479" spans="1:6" ht="15.75">
      <c r="A479" s="63"/>
      <c r="B479" s="159"/>
      <c r="C479" s="160"/>
      <c r="D479" s="159"/>
      <c r="E479" s="63"/>
      <c r="F479" s="63"/>
    </row>
    <row r="480" spans="1:6" ht="15.75">
      <c r="A480" s="63"/>
      <c r="B480" s="159"/>
      <c r="C480" s="160"/>
      <c r="D480" s="159"/>
      <c r="E480" s="63"/>
      <c r="F480" s="63"/>
    </row>
    <row r="481" spans="1:6" ht="15.75">
      <c r="A481" s="63"/>
      <c r="B481" s="159"/>
      <c r="C481" s="160"/>
      <c r="D481" s="159"/>
      <c r="E481" s="63"/>
      <c r="F481" s="63"/>
    </row>
  </sheetData>
  <sheetProtection/>
  <mergeCells count="7">
    <mergeCell ref="A175:E175"/>
    <mergeCell ref="A177:A179"/>
    <mergeCell ref="B177:B179"/>
    <mergeCell ref="C177:D177"/>
    <mergeCell ref="E177:F178"/>
    <mergeCell ref="D178:D179"/>
    <mergeCell ref="A176:E176"/>
  </mergeCells>
  <printOptions horizontalCentered="1"/>
  <pageMargins left="0.31496062992125984" right="0.6692913385826772" top="1.2598425196850394" bottom="0.7086614173228347" header="0.7086614173228347" footer="0.1968503937007874"/>
  <pageSetup firstPageNumber="67" useFirstPageNumber="1" horizontalDpi="600" verticalDpi="600" orientation="landscape" paperSize="9" scale="67" r:id="rId1"/>
  <headerFooter alignWithMargins="0">
    <oddHeader>&amp;C&amp;"Times New Roman Tj,обычный"&amp;14Љадвали љамбастии №5 Грантњо ва кўмаки техникї барои солњои 2011-2013&amp;R&amp;"Times New Roman Tj, Bold"
(њаз. долл. ШМА)</oddHeader>
  </headerFooter>
  <rowBreaks count="8" manualBreakCount="8">
    <brk id="18" max="38" man="1"/>
    <brk id="33" max="38" man="1"/>
    <brk id="60" max="38" man="1"/>
    <brk id="87" max="38" man="1"/>
    <brk id="108" max="38" man="1"/>
    <brk id="136" max="38" man="1"/>
    <brk id="156" max="38" man="1"/>
    <brk id="173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6:E14"/>
  <sheetViews>
    <sheetView zoomScale="145" zoomScaleNormal="145" zoomScalePageLayoutView="0" workbookViewId="0" topLeftCell="A4">
      <selection activeCell="A9" sqref="A9"/>
    </sheetView>
  </sheetViews>
  <sheetFormatPr defaultColWidth="9.00390625" defaultRowHeight="12.75"/>
  <cols>
    <col min="1" max="1" width="25.00390625" style="345" customWidth="1"/>
    <col min="2" max="4" width="14.875" style="345" customWidth="1"/>
    <col min="5" max="5" width="16.125" style="345" customWidth="1"/>
    <col min="6" max="6" width="17.625" style="345" customWidth="1"/>
    <col min="7" max="7" width="16.375" style="345" customWidth="1"/>
    <col min="8" max="16384" width="9.125" style="345" customWidth="1"/>
  </cols>
  <sheetData>
    <row r="6" spans="1:5" ht="46.5" customHeight="1">
      <c r="A6" s="480" t="s">
        <v>430</v>
      </c>
      <c r="B6" s="483">
        <v>2011</v>
      </c>
      <c r="C6" s="483">
        <v>2012</v>
      </c>
      <c r="D6" s="483">
        <v>2013</v>
      </c>
      <c r="E6" s="481" t="s">
        <v>510</v>
      </c>
    </row>
    <row r="7" spans="1:5" ht="16.5" customHeight="1">
      <c r="A7" s="480"/>
      <c r="B7" s="483"/>
      <c r="C7" s="483"/>
      <c r="D7" s="483"/>
      <c r="E7" s="482"/>
    </row>
    <row r="8" spans="1:5" ht="18" customHeight="1">
      <c r="A8" s="313" t="s">
        <v>609</v>
      </c>
      <c r="B8" s="341">
        <f>+B9+B10</f>
        <v>298704.805</v>
      </c>
      <c r="C8" s="341">
        <f>+C9+C10</f>
        <v>1431924.7299999997</v>
      </c>
      <c r="D8" s="341">
        <f>+D9+D10</f>
        <v>1554087.1300000001</v>
      </c>
      <c r="E8" s="341">
        <f aca="true" t="shared" si="0" ref="E8:E13">+B8+C8+D8</f>
        <v>3284716.665</v>
      </c>
    </row>
    <row r="9" spans="1:5" ht="15.75">
      <c r="A9" s="313" t="s">
        <v>463</v>
      </c>
      <c r="B9" s="341">
        <f>+'Чадвали чамбастии 3'!F155</f>
        <v>276500.375</v>
      </c>
      <c r="C9" s="341">
        <f>+'Чадвали чамбастии 3'!K155</f>
        <v>1315881.7499999998</v>
      </c>
      <c r="D9" s="341">
        <f>+'Чадвали чамбастии 3'!P155</f>
        <v>1547493.11</v>
      </c>
      <c r="E9" s="341">
        <f t="shared" si="0"/>
        <v>3139875.235</v>
      </c>
    </row>
    <row r="10" spans="1:5" ht="33.75" customHeight="1">
      <c r="A10" s="313" t="s">
        <v>89</v>
      </c>
      <c r="B10" s="341">
        <f>+'Чадвали чамбастии 3'!G155</f>
        <v>22204.430000000004</v>
      </c>
      <c r="C10" s="341">
        <f>+'Чадвали чамбастии 3'!L155</f>
        <v>116042.98</v>
      </c>
      <c r="D10" s="341">
        <f>+'Чадвали чамбастии 3'!Q155</f>
        <v>6594.0199999999995</v>
      </c>
      <c r="E10" s="341">
        <f t="shared" si="0"/>
        <v>144841.43</v>
      </c>
    </row>
    <row r="11" spans="1:5" ht="33.75" customHeight="1">
      <c r="A11" s="313" t="s">
        <v>538</v>
      </c>
      <c r="B11" s="341">
        <f>+B12+B13</f>
        <v>26779.565</v>
      </c>
      <c r="C11" s="341">
        <f>+C12+C13</f>
        <v>193163.783</v>
      </c>
      <c r="D11" s="341">
        <f>+D12+D13</f>
        <v>174504.19</v>
      </c>
      <c r="E11" s="341">
        <f t="shared" si="0"/>
        <v>394447.538</v>
      </c>
    </row>
    <row r="12" spans="1:5" ht="26.25" customHeight="1">
      <c r="A12" s="313" t="s">
        <v>610</v>
      </c>
      <c r="B12" s="341">
        <f>+'Чадвали чамбастии 3'!E155</f>
        <v>26309.405</v>
      </c>
      <c r="C12" s="341">
        <f>+'Чадвали чамбастии 3'!J155</f>
        <v>86183.78300000001</v>
      </c>
      <c r="D12" s="341">
        <f>+'Чадвали чамбастии 3'!O155</f>
        <v>113004.19</v>
      </c>
      <c r="E12" s="341">
        <f t="shared" si="0"/>
        <v>225497.37800000003</v>
      </c>
    </row>
    <row r="13" spans="1:5" ht="15.75">
      <c r="A13" s="313" t="s">
        <v>431</v>
      </c>
      <c r="B13" s="341">
        <f>+'Чадвали чамбастии 3'!H155</f>
        <v>470.16</v>
      </c>
      <c r="C13" s="341">
        <f>+'Чадвали чамбастии 3'!M155</f>
        <v>106980</v>
      </c>
      <c r="D13" s="341">
        <f>+'Чадвали чамбастии 3'!R155</f>
        <v>61500</v>
      </c>
      <c r="E13" s="341">
        <f t="shared" si="0"/>
        <v>168950.16</v>
      </c>
    </row>
    <row r="14" spans="1:5" ht="27.75" customHeight="1">
      <c r="A14" s="340" t="s">
        <v>289</v>
      </c>
      <c r="B14" s="341">
        <f>+B11+B8</f>
        <v>325484.37</v>
      </c>
      <c r="C14" s="341">
        <f>+C11+C8</f>
        <v>1625088.5129999998</v>
      </c>
      <c r="D14" s="341">
        <f>+D11+D8</f>
        <v>1728591.32</v>
      </c>
      <c r="E14" s="341">
        <f>+B14+C14+D14</f>
        <v>3679164.2029999997</v>
      </c>
    </row>
    <row r="15" ht="21" customHeight="1"/>
    <row r="16" ht="16.5" customHeight="1"/>
    <row r="17" ht="19.5" customHeight="1"/>
    <row r="18" ht="37.5" customHeight="1"/>
    <row r="19" ht="17.25" customHeight="1"/>
    <row r="20" ht="20.25" customHeight="1"/>
    <row r="21" ht="21.75" customHeight="1"/>
  </sheetData>
  <sheetProtection/>
  <mergeCells count="5">
    <mergeCell ref="A6:A7"/>
    <mergeCell ref="E6:E7"/>
    <mergeCell ref="B6:B7"/>
    <mergeCell ref="C6:C7"/>
    <mergeCell ref="D6: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17"/>
  <sheetViews>
    <sheetView zoomScalePageLayoutView="0" workbookViewId="0" topLeftCell="A4">
      <selection activeCell="C10" sqref="C10"/>
    </sheetView>
  </sheetViews>
  <sheetFormatPr defaultColWidth="9.00390625" defaultRowHeight="12.75"/>
  <cols>
    <col min="3" max="3" width="42.625" style="0" customWidth="1"/>
    <col min="4" max="4" width="20.00390625" style="0" customWidth="1"/>
    <col min="5" max="7" width="19.375" style="0" bestFit="1" customWidth="1"/>
  </cols>
  <sheetData>
    <row r="4" ht="13.5" thickBot="1"/>
    <row r="5" spans="3:8" ht="66.75" customHeight="1">
      <c r="C5" s="486" t="s">
        <v>432</v>
      </c>
      <c r="D5" s="484">
        <v>2011</v>
      </c>
      <c r="E5" s="484">
        <v>2012</v>
      </c>
      <c r="F5" s="484">
        <v>2013</v>
      </c>
      <c r="G5" s="484" t="s">
        <v>433</v>
      </c>
      <c r="H5" s="312"/>
    </row>
    <row r="6" spans="3:8" ht="15.75" thickBot="1">
      <c r="C6" s="487"/>
      <c r="D6" s="488"/>
      <c r="E6" s="488"/>
      <c r="F6" s="488"/>
      <c r="G6" s="485"/>
      <c r="H6" s="312"/>
    </row>
    <row r="7" spans="3:8" ht="19.5" thickBot="1">
      <c r="C7" s="318" t="s">
        <v>198</v>
      </c>
      <c r="D7" s="320">
        <f>+'Чадвали чамбастии 3'!H9</f>
        <v>0</v>
      </c>
      <c r="E7" s="320">
        <f>+'Чадвали чамбастии 3'!I9</f>
        <v>2200</v>
      </c>
      <c r="F7" s="320">
        <f>+'Чадвали чамбастии 3'!N9</f>
        <v>5500</v>
      </c>
      <c r="G7" s="320">
        <f>+'Чадвали чамбастии 3'!S9</f>
        <v>7700</v>
      </c>
      <c r="H7" s="312"/>
    </row>
    <row r="8" spans="3:8" ht="19.5" thickBot="1">
      <c r="C8" s="318" t="s">
        <v>207</v>
      </c>
      <c r="D8" s="320">
        <f>+'Чадвали чамбастии 3'!D22</f>
        <v>11574.456</v>
      </c>
      <c r="E8" s="320">
        <f>+'Чадвали чамбастии 3'!I22</f>
        <v>11002.359</v>
      </c>
      <c r="F8" s="320">
        <f>+'Чадвали чамбастии 3'!N22</f>
        <v>10495.98</v>
      </c>
      <c r="G8" s="320">
        <f>+'Чадвали чамбастии 3'!S22</f>
        <v>33072.795</v>
      </c>
      <c r="H8" s="312"/>
    </row>
    <row r="9" spans="3:8" ht="38.25" thickBot="1">
      <c r="C9" s="318" t="s">
        <v>434</v>
      </c>
      <c r="D9" s="320">
        <f>+'Чадвали чамбастии 3'!D40</f>
        <v>17596.39</v>
      </c>
      <c r="E9" s="320">
        <f>+'Чадвали чамбастии 3'!I40</f>
        <v>86734.65</v>
      </c>
      <c r="F9" s="320">
        <f>+'Чадвали чамбастии 3'!N40</f>
        <v>136411.3</v>
      </c>
      <c r="G9" s="320">
        <f>+'Чадвали чамбастии 3'!S40</f>
        <v>240742.33999999997</v>
      </c>
      <c r="H9" s="312"/>
    </row>
    <row r="10" spans="3:8" ht="19.5" thickBot="1">
      <c r="C10" s="318" t="s">
        <v>176</v>
      </c>
      <c r="D10" s="320">
        <f>+'Чадвали чамбастии 3'!D58</f>
        <v>9012.374</v>
      </c>
      <c r="E10" s="320">
        <f>+'Чадвали чамбастии 3'!I58</f>
        <v>15092.73</v>
      </c>
      <c r="F10" s="320">
        <f>+'Чадвали чамбастии 3'!N58</f>
        <v>18700</v>
      </c>
      <c r="G10" s="320">
        <f>+'Чадвали чамбастии 3'!S58</f>
        <v>42805.104</v>
      </c>
      <c r="H10" s="312"/>
    </row>
    <row r="11" spans="3:8" ht="19.5" thickBot="1">
      <c r="C11" s="318" t="s">
        <v>109</v>
      </c>
      <c r="D11" s="320">
        <f>+'Чадвали чамбастии 3'!D45</f>
        <v>2379.2079999999996</v>
      </c>
      <c r="E11" s="320">
        <f>+'Чадвали чамбастии 3'!I45</f>
        <v>1183.474</v>
      </c>
      <c r="F11" s="320">
        <f>+'Чадвали чамбастии 3'!N45</f>
        <v>1524.81</v>
      </c>
      <c r="G11" s="320">
        <f>+'Чадвали чамбастии 3'!S45</f>
        <v>5087.492</v>
      </c>
      <c r="H11" s="312"/>
    </row>
    <row r="12" spans="3:8" ht="19.5" thickBot="1">
      <c r="C12" s="318" t="s">
        <v>2</v>
      </c>
      <c r="D12" s="320">
        <f>+'Чадвали чамбастии 3'!D86</f>
        <v>19479.17</v>
      </c>
      <c r="E12" s="320">
        <f>+'Чадвали чамбастии 3'!I86</f>
        <v>727050</v>
      </c>
      <c r="F12" s="320">
        <f>+'Чадвали чамбастии 3'!N86</f>
        <v>781450</v>
      </c>
      <c r="G12" s="320">
        <f>+'Чадвали чамбастии 3'!S86</f>
        <v>1527979.17</v>
      </c>
      <c r="H12" s="312"/>
    </row>
    <row r="13" spans="3:8" ht="19.5" thickBot="1">
      <c r="C13" s="318" t="s">
        <v>206</v>
      </c>
      <c r="D13" s="320">
        <f>+'Чадвали чамбастии 3'!D119</f>
        <v>240936.59600000002</v>
      </c>
      <c r="E13" s="320">
        <f>+'Чадвали чамбастии 3'!I119</f>
        <v>727597.978</v>
      </c>
      <c r="F13" s="320">
        <f>+'Чадвали чамбастии 3'!N119</f>
        <v>693296.6699999999</v>
      </c>
      <c r="G13" s="320">
        <f>+'Чадвали чамбастии 3'!S119</f>
        <v>1661831.244</v>
      </c>
      <c r="H13" s="312"/>
    </row>
    <row r="14" spans="3:8" ht="19.5" thickBot="1">
      <c r="C14" s="318" t="s">
        <v>15</v>
      </c>
      <c r="D14" s="320">
        <f>+'Чадвали чамбастии 3'!D133</f>
        <v>14584.127</v>
      </c>
      <c r="E14" s="320">
        <f>+'Чадвали чамбастии 3'!I133</f>
        <v>31591.532</v>
      </c>
      <c r="F14" s="320">
        <f>+'Чадвали чамбастии 3'!N133</f>
        <v>45253.88</v>
      </c>
      <c r="G14" s="320">
        <f>+'Чадвали чамбастии 3'!S133</f>
        <v>91429.53899999999</v>
      </c>
      <c r="H14" s="312"/>
    </row>
    <row r="15" spans="3:8" ht="19.5" thickBot="1">
      <c r="C15" s="318" t="s">
        <v>511</v>
      </c>
      <c r="D15" s="320">
        <f>+'Чадвали чамбастии 3'!D149</f>
        <v>9922.049</v>
      </c>
      <c r="E15" s="320">
        <f>+'Чадвали чамбастии 3'!I149</f>
        <v>20435.789999999997</v>
      </c>
      <c r="F15" s="320">
        <f>+'Чадвали чамбастии 3'!N149</f>
        <v>27158.68</v>
      </c>
      <c r="G15" s="320">
        <f>+'Чадвали чамбастии 3'!S149</f>
        <v>57516.519</v>
      </c>
      <c r="H15" s="312"/>
    </row>
    <row r="16" spans="3:8" ht="19.5" thickBot="1">
      <c r="C16" s="318" t="s">
        <v>435</v>
      </c>
      <c r="D16" s="320">
        <f>+'Чадвали чамбастии 3'!D154</f>
        <v>0</v>
      </c>
      <c r="E16" s="320">
        <f>+'Чадвали чамбастии 3'!I154</f>
        <v>2200</v>
      </c>
      <c r="F16" s="320">
        <f>+'Чадвали чамбастии 3'!N154</f>
        <v>8800</v>
      </c>
      <c r="G16" s="320">
        <f>+'Чадвали чамбастии 3'!S154</f>
        <v>11000</v>
      </c>
      <c r="H16" s="312"/>
    </row>
    <row r="17" spans="3:8" ht="19.5" thickBot="1">
      <c r="C17" s="319" t="s">
        <v>289</v>
      </c>
      <c r="D17" s="320">
        <f>SUM(D7:D16)</f>
        <v>325484.37</v>
      </c>
      <c r="E17" s="320">
        <f>SUM(E7:E16)</f>
        <v>1625088.513</v>
      </c>
      <c r="F17" s="320">
        <f>SUM(F7:F16)</f>
        <v>1728591.3199999996</v>
      </c>
      <c r="G17" s="320">
        <f>SUM(G7:G16)</f>
        <v>3679164.2029999993</v>
      </c>
      <c r="H17" s="312"/>
    </row>
  </sheetData>
  <sheetProtection/>
  <mergeCells count="5">
    <mergeCell ref="G5:G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</dc:creator>
  <cp:keywords/>
  <dc:description/>
  <cp:lastModifiedBy>Umed</cp:lastModifiedBy>
  <cp:lastPrinted>2010-12-17T10:00:30Z</cp:lastPrinted>
  <dcterms:created xsi:type="dcterms:W3CDTF">2009-07-21T11:17:01Z</dcterms:created>
  <dcterms:modified xsi:type="dcterms:W3CDTF">2013-11-07T10:20:38Z</dcterms:modified>
  <cp:category/>
  <cp:version/>
  <cp:contentType/>
  <cp:contentStatus/>
</cp:coreProperties>
</file>